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autoCompressPictures="0"/>
  <mc:AlternateContent xmlns:mc="http://schemas.openxmlformats.org/markup-compatibility/2006">
    <mc:Choice Requires="x15">
      <x15ac:absPath xmlns:x15ac="http://schemas.microsoft.com/office/spreadsheetml/2010/11/ac" url="C:\Users\RDLab.QUALITEKUS.000\Documents\CMRT and  EMRT\EMRT\"/>
    </mc:Choice>
  </mc:AlternateContent>
  <xr:revisionPtr revIDLastSave="0" documentId="13_ncr:1_{1064128F-80A5-46FF-B625-9DE443D5B446}" xr6:coauthVersionLast="45" xr6:coauthVersionMax="45"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Q19" i="4" s="1"/>
  <c r="R19" i="4" s="1"/>
  <c r="P18" i="4"/>
  <c r="P17" i="4"/>
  <c r="Q17" i="4" s="1"/>
  <c r="P14" i="4"/>
  <c r="P13" i="4"/>
  <c r="Q12" i="4" s="1"/>
  <c r="R12" i="4" s="1"/>
  <c r="P12" i="4"/>
  <c r="P21" i="4"/>
  <c r="P20" i="4"/>
  <c r="P16" i="4"/>
  <c r="P15" i="4"/>
  <c r="Q16" i="4"/>
  <c r="R16" i="4" s="1"/>
  <c r="Q15" i="4"/>
  <c r="R15" i="4" s="1"/>
  <c r="Q14" i="4"/>
  <c r="Q20" i="4"/>
  <c r="R20" i="4"/>
  <c r="S20" i="4" s="1"/>
  <c r="T20" i="4" s="1"/>
  <c r="Q21" i="4"/>
  <c r="R21" i="4"/>
  <c r="S21" i="4"/>
  <c r="T21" i="4" s="1"/>
  <c r="U21" i="4" s="1"/>
  <c r="V21" i="4" s="1"/>
  <c r="W21" i="4" s="1"/>
  <c r="X21" i="4" s="1"/>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F112" i="6" s="1"/>
  <c r="H112" i="6" s="1"/>
  <c r="D112" i="6" s="1"/>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G72" i="6" s="1"/>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G39" i="6" s="1"/>
  <c r="B37" i="6"/>
  <c r="B36" i="6"/>
  <c r="B35" i="6"/>
  <c r="B34" i="6"/>
  <c r="B33" i="6"/>
  <c r="B32" i="6"/>
  <c r="B31" i="6"/>
  <c r="B30" i="6"/>
  <c r="B29" i="6"/>
  <c r="B28" i="6"/>
  <c r="G28" i="6" s="1"/>
  <c r="B26" i="6"/>
  <c r="B25" i="6"/>
  <c r="B24" i="6"/>
  <c r="B23" i="6"/>
  <c r="B22" i="6"/>
  <c r="B21" i="6"/>
  <c r="B20" i="6"/>
  <c r="B19" i="6"/>
  <c r="B18" i="6"/>
  <c r="B17" i="6"/>
  <c r="B15" i="6"/>
  <c r="B13" i="6"/>
  <c r="G13" i="6" s="1"/>
  <c r="H13" i="6" s="1"/>
  <c r="B12" i="6"/>
  <c r="B11" i="6"/>
  <c r="B10" i="6"/>
  <c r="B9" i="6"/>
  <c r="G9" i="6" s="1"/>
  <c r="H9" i="6" s="1"/>
  <c r="D9" i="6" s="1"/>
  <c r="B6" i="6"/>
  <c r="B4" i="6"/>
  <c r="B114" i="4"/>
  <c r="A93" i="6" s="1"/>
  <c r="P53" i="4"/>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D89" i="4" s="1"/>
  <c r="B113" i="4"/>
  <c r="H101" i="4"/>
  <c r="S51" i="4"/>
  <c r="T51" i="4" s="1"/>
  <c r="U51" i="4" s="1"/>
  <c r="S50" i="4"/>
  <c r="S49" i="4"/>
  <c r="S48" i="4"/>
  <c r="S47" i="4"/>
  <c r="S46" i="4"/>
  <c r="S45" i="4"/>
  <c r="T45" i="4" s="1"/>
  <c r="S44"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X13" i="5" s="1"/>
  <c r="B14" i="5"/>
  <c r="V14" i="5"/>
  <c r="E14" i="5"/>
  <c r="X14" i="5" s="1"/>
  <c r="B15" i="5"/>
  <c r="V15" i="5"/>
  <c r="E15" i="5"/>
  <c r="B16" i="5"/>
  <c r="V16" i="5"/>
  <c r="E16" i="5"/>
  <c r="X16" i="5" s="1"/>
  <c r="B17" i="5"/>
  <c r="V17" i="5"/>
  <c r="E17" i="5"/>
  <c r="X17" i="5" s="1"/>
  <c r="V18" i="5"/>
  <c r="E18" i="5"/>
  <c r="B19" i="5"/>
  <c r="V19" i="5"/>
  <c r="E19" i="5"/>
  <c r="X19" i="5" s="1"/>
  <c r="B20" i="5"/>
  <c r="V20" i="5"/>
  <c r="E20" i="5"/>
  <c r="X20" i="5" s="1"/>
  <c r="B21" i="5"/>
  <c r="V21" i="5"/>
  <c r="E21" i="5"/>
  <c r="X21" i="5" s="1"/>
  <c r="B22" i="5"/>
  <c r="V22" i="5"/>
  <c r="E22" i="5"/>
  <c r="X22" i="5" s="1"/>
  <c r="B23" i="5"/>
  <c r="V23" i="5"/>
  <c r="E23" i="5"/>
  <c r="X23" i="5" s="1"/>
  <c r="B24" i="5"/>
  <c r="V24" i="5"/>
  <c r="E24" i="5"/>
  <c r="X24" i="5" s="1"/>
  <c r="B25" i="5"/>
  <c r="V25" i="5"/>
  <c r="E25" i="5"/>
  <c r="X25" i="5" s="1"/>
  <c r="B26" i="5"/>
  <c r="V26" i="5"/>
  <c r="E26" i="5"/>
  <c r="X26" i="5" s="1"/>
  <c r="B27" i="5"/>
  <c r="V27" i="5"/>
  <c r="E27" i="5"/>
  <c r="X27" i="5" s="1"/>
  <c r="V28" i="5"/>
  <c r="E28" i="5" s="1"/>
  <c r="B29" i="5"/>
  <c r="V29" i="5"/>
  <c r="E29" i="5"/>
  <c r="B30" i="5"/>
  <c r="V30" i="5"/>
  <c r="E30" i="5"/>
  <c r="X30" i="5" s="1"/>
  <c r="B31" i="5"/>
  <c r="V31" i="5"/>
  <c r="E31" i="5"/>
  <c r="X31" i="5" s="1"/>
  <c r="B32" i="5"/>
  <c r="V32" i="5"/>
  <c r="E32" i="5"/>
  <c r="X32" i="5" s="1"/>
  <c r="B33" i="5"/>
  <c r="V33" i="5"/>
  <c r="E33" i="5"/>
  <c r="X33" i="5" s="1"/>
  <c r="B34" i="5"/>
  <c r="V34" i="5"/>
  <c r="E34" i="5"/>
  <c r="X34" i="5" s="1"/>
  <c r="B35" i="5"/>
  <c r="V35" i="5"/>
  <c r="E35" i="5"/>
  <c r="X35" i="5" s="1"/>
  <c r="B36" i="5"/>
  <c r="V36" i="5"/>
  <c r="E36" i="5"/>
  <c r="X36" i="5" s="1"/>
  <c r="B37" i="5"/>
  <c r="V37" i="5"/>
  <c r="E37" i="5"/>
  <c r="X37" i="5" s="1"/>
  <c r="B38" i="5"/>
  <c r="V38" i="5"/>
  <c r="E38" i="5"/>
  <c r="X38" i="5" s="1"/>
  <c r="B39" i="5"/>
  <c r="V39" i="5"/>
  <c r="E39" i="5"/>
  <c r="X39" i="5" s="1"/>
  <c r="B40" i="5"/>
  <c r="V40" i="5"/>
  <c r="E40" i="5"/>
  <c r="X40" i="5" s="1"/>
  <c r="B41" i="5"/>
  <c r="V41" i="5"/>
  <c r="E41" i="5"/>
  <c r="X41" i="5" s="1"/>
  <c r="B42" i="5"/>
  <c r="V42" i="5"/>
  <c r="E42" i="5"/>
  <c r="X42" i="5" s="1"/>
  <c r="B43" i="5"/>
  <c r="V43" i="5"/>
  <c r="E43" i="5"/>
  <c r="X43" i="5" s="1"/>
  <c r="B44" i="5"/>
  <c r="V44" i="5"/>
  <c r="E44" i="5"/>
  <c r="X44" i="5" s="1"/>
  <c r="B45" i="5"/>
  <c r="V45" i="5"/>
  <c r="E45" i="5"/>
  <c r="B46" i="5"/>
  <c r="V46" i="5"/>
  <c r="E46" i="5"/>
  <c r="X46" i="5" s="1"/>
  <c r="B47" i="5"/>
  <c r="V47" i="5"/>
  <c r="E47" i="5"/>
  <c r="X47" i="5" s="1"/>
  <c r="B48" i="5"/>
  <c r="V48" i="5"/>
  <c r="E48" i="5"/>
  <c r="X48" i="5" s="1"/>
  <c r="B49" i="5"/>
  <c r="V49" i="5"/>
  <c r="E49" i="5"/>
  <c r="X49" i="5" s="1"/>
  <c r="B50" i="5"/>
  <c r="V50" i="5"/>
  <c r="E50" i="5"/>
  <c r="X50" i="5" s="1"/>
  <c r="B51" i="5"/>
  <c r="V51" i="5"/>
  <c r="E51" i="5"/>
  <c r="X51" i="5" s="1"/>
  <c r="B52" i="5"/>
  <c r="V52" i="5"/>
  <c r="E52" i="5"/>
  <c r="X52" i="5" s="1"/>
  <c r="B53" i="5"/>
  <c r="V53" i="5"/>
  <c r="E53" i="5"/>
  <c r="X53" i="5" s="1"/>
  <c r="B54" i="5"/>
  <c r="V54" i="5"/>
  <c r="E54" i="5"/>
  <c r="X54" i="5" s="1"/>
  <c r="B55" i="5"/>
  <c r="V55" i="5"/>
  <c r="E55" i="5"/>
  <c r="X55" i="5" s="1"/>
  <c r="B56" i="5"/>
  <c r="V56" i="5"/>
  <c r="E56" i="5"/>
  <c r="X56" i="5" s="1"/>
  <c r="B57" i="5"/>
  <c r="V57" i="5"/>
  <c r="E57" i="5"/>
  <c r="X57" i="5" s="1"/>
  <c r="B58" i="5"/>
  <c r="V58" i="5"/>
  <c r="E58" i="5"/>
  <c r="X58" i="5" s="1"/>
  <c r="B59" i="5"/>
  <c r="V59" i="5"/>
  <c r="E59" i="5"/>
  <c r="X59" i="5" s="1"/>
  <c r="B60" i="5"/>
  <c r="V60" i="5"/>
  <c r="E60" i="5"/>
  <c r="X60" i="5" s="1"/>
  <c r="B61" i="5"/>
  <c r="V61" i="5"/>
  <c r="E61" i="5"/>
  <c r="B62" i="5"/>
  <c r="V62" i="5"/>
  <c r="E62" i="5"/>
  <c r="X62" i="5" s="1"/>
  <c r="B63" i="5"/>
  <c r="V63" i="5"/>
  <c r="E63" i="5"/>
  <c r="X63" i="5" s="1"/>
  <c r="B64" i="5"/>
  <c r="V64" i="5"/>
  <c r="E64" i="5"/>
  <c r="X64" i="5" s="1"/>
  <c r="B65" i="5"/>
  <c r="V65" i="5"/>
  <c r="E65" i="5"/>
  <c r="X65" i="5" s="1"/>
  <c r="B66" i="5"/>
  <c r="V66" i="5"/>
  <c r="E66" i="5"/>
  <c r="X66" i="5" s="1"/>
  <c r="B67" i="5"/>
  <c r="V67" i="5"/>
  <c r="E67" i="5"/>
  <c r="X67" i="5" s="1"/>
  <c r="B68" i="5"/>
  <c r="V68" i="5"/>
  <c r="E68" i="5"/>
  <c r="X68" i="5" s="1"/>
  <c r="B69" i="5"/>
  <c r="V69" i="5"/>
  <c r="E69" i="5"/>
  <c r="X69" i="5" s="1"/>
  <c r="B70" i="5"/>
  <c r="V70" i="5"/>
  <c r="E70" i="5"/>
  <c r="X70" i="5" s="1"/>
  <c r="B71" i="5"/>
  <c r="V71" i="5"/>
  <c r="E71" i="5"/>
  <c r="X71" i="5" s="1"/>
  <c r="B72" i="5"/>
  <c r="V72" i="5"/>
  <c r="E72" i="5"/>
  <c r="X72" i="5" s="1"/>
  <c r="B73" i="5"/>
  <c r="V73" i="5"/>
  <c r="E73" i="5"/>
  <c r="X73" i="5" s="1"/>
  <c r="B74" i="5"/>
  <c r="V74" i="5"/>
  <c r="E74" i="5"/>
  <c r="X74" i="5" s="1"/>
  <c r="B75" i="5"/>
  <c r="V75" i="5"/>
  <c r="E75" i="5"/>
  <c r="X75" i="5" s="1"/>
  <c r="B76" i="5"/>
  <c r="V76" i="5"/>
  <c r="E76" i="5"/>
  <c r="X76" i="5" s="1"/>
  <c r="B77" i="5"/>
  <c r="V77" i="5"/>
  <c r="E77" i="5"/>
  <c r="B78" i="5"/>
  <c r="V78" i="5"/>
  <c r="E78" i="5"/>
  <c r="X78" i="5" s="1"/>
  <c r="B79" i="5"/>
  <c r="V79" i="5"/>
  <c r="E79" i="5"/>
  <c r="X79" i="5" s="1"/>
  <c r="B80" i="5"/>
  <c r="V80" i="5"/>
  <c r="E80" i="5"/>
  <c r="X80" i="5" s="1"/>
  <c r="B81" i="5"/>
  <c r="V81" i="5"/>
  <c r="E81" i="5"/>
  <c r="X81" i="5" s="1"/>
  <c r="B82" i="5"/>
  <c r="V82" i="5"/>
  <c r="E82" i="5"/>
  <c r="X82" i="5" s="1"/>
  <c r="B83" i="5"/>
  <c r="V83" i="5"/>
  <c r="E83" i="5"/>
  <c r="X83" i="5" s="1"/>
  <c r="B84" i="5"/>
  <c r="V84" i="5"/>
  <c r="E84" i="5"/>
  <c r="X84" i="5" s="1"/>
  <c r="B85" i="5"/>
  <c r="V85" i="5"/>
  <c r="E85" i="5"/>
  <c r="X85" i="5" s="1"/>
  <c r="B86" i="5"/>
  <c r="V86" i="5"/>
  <c r="E86" i="5"/>
  <c r="X86" i="5" s="1"/>
  <c r="B87" i="5"/>
  <c r="V87" i="5"/>
  <c r="E87" i="5"/>
  <c r="X87" i="5" s="1"/>
  <c r="B88" i="5"/>
  <c r="V88" i="5"/>
  <c r="E88" i="5"/>
  <c r="X88" i="5" s="1"/>
  <c r="B89" i="5"/>
  <c r="V89" i="5"/>
  <c r="E89" i="5"/>
  <c r="X89" i="5" s="1"/>
  <c r="B90" i="5"/>
  <c r="V90" i="5"/>
  <c r="E90" i="5"/>
  <c r="X90" i="5" s="1"/>
  <c r="B91" i="5"/>
  <c r="V91" i="5"/>
  <c r="E91" i="5"/>
  <c r="X91" i="5" s="1"/>
  <c r="B92" i="5"/>
  <c r="V92" i="5"/>
  <c r="E92" i="5"/>
  <c r="X92" i="5" s="1"/>
  <c r="B93" i="5"/>
  <c r="V93" i="5"/>
  <c r="E93" i="5"/>
  <c r="B94" i="5"/>
  <c r="V94" i="5"/>
  <c r="E94" i="5"/>
  <c r="X94" i="5" s="1"/>
  <c r="B95" i="5"/>
  <c r="V95" i="5"/>
  <c r="E95" i="5"/>
  <c r="X95" i="5" s="1"/>
  <c r="B96" i="5"/>
  <c r="V96" i="5"/>
  <c r="E96" i="5"/>
  <c r="X96" i="5" s="1"/>
  <c r="B97" i="5"/>
  <c r="V97" i="5"/>
  <c r="E97" i="5"/>
  <c r="X97" i="5" s="1"/>
  <c r="B98" i="5"/>
  <c r="V98" i="5"/>
  <c r="E98" i="5"/>
  <c r="X98" i="5" s="1"/>
  <c r="B99" i="5"/>
  <c r="V99" i="5"/>
  <c r="E99" i="5"/>
  <c r="X99" i="5" s="1"/>
  <c r="B100" i="5"/>
  <c r="V100" i="5"/>
  <c r="E100" i="5"/>
  <c r="X100" i="5" s="1"/>
  <c r="B101" i="5"/>
  <c r="V101" i="5"/>
  <c r="E101" i="5"/>
  <c r="X101" i="5" s="1"/>
  <c r="B102" i="5"/>
  <c r="V102" i="5"/>
  <c r="E102" i="5"/>
  <c r="X102" i="5" s="1"/>
  <c r="B103" i="5"/>
  <c r="V103" i="5"/>
  <c r="E103" i="5"/>
  <c r="X103" i="5" s="1"/>
  <c r="B104" i="5"/>
  <c r="V104" i="5"/>
  <c r="E104" i="5"/>
  <c r="X104" i="5" s="1"/>
  <c r="B105" i="5"/>
  <c r="V105" i="5"/>
  <c r="E105" i="5"/>
  <c r="X105" i="5" s="1"/>
  <c r="B106" i="5"/>
  <c r="V106" i="5"/>
  <c r="E106" i="5"/>
  <c r="X106" i="5" s="1"/>
  <c r="B107" i="5"/>
  <c r="V107" i="5"/>
  <c r="E107" i="5"/>
  <c r="X107" i="5" s="1"/>
  <c r="B108" i="5"/>
  <c r="V108" i="5"/>
  <c r="E108" i="5"/>
  <c r="X108" i="5" s="1"/>
  <c r="B109" i="5"/>
  <c r="V109" i="5"/>
  <c r="E109" i="5"/>
  <c r="X109" i="5" s="1"/>
  <c r="B110" i="5"/>
  <c r="V110" i="5"/>
  <c r="E110" i="5"/>
  <c r="X110" i="5" s="1"/>
  <c r="B111" i="5"/>
  <c r="V111" i="5"/>
  <c r="E111" i="5"/>
  <c r="X111" i="5" s="1"/>
  <c r="B112" i="5"/>
  <c r="V112" i="5"/>
  <c r="E112" i="5"/>
  <c r="X112" i="5" s="1"/>
  <c r="B113" i="5"/>
  <c r="V113" i="5"/>
  <c r="E113" i="5"/>
  <c r="X113" i="5" s="1"/>
  <c r="B114" i="5"/>
  <c r="V114" i="5"/>
  <c r="E114" i="5"/>
  <c r="X114" i="5" s="1"/>
  <c r="B115" i="5"/>
  <c r="V115" i="5"/>
  <c r="E115" i="5"/>
  <c r="X115" i="5" s="1"/>
  <c r="B116" i="5"/>
  <c r="V116" i="5"/>
  <c r="E116" i="5"/>
  <c r="X116" i="5" s="1"/>
  <c r="B117" i="5"/>
  <c r="V117" i="5"/>
  <c r="E117" i="5"/>
  <c r="X117" i="5" s="1"/>
  <c r="B118" i="5"/>
  <c r="V118" i="5"/>
  <c r="E118" i="5"/>
  <c r="X118" i="5" s="1"/>
  <c r="B119" i="5"/>
  <c r="V119" i="5"/>
  <c r="E119" i="5"/>
  <c r="X119" i="5" s="1"/>
  <c r="B120" i="5"/>
  <c r="V120" i="5"/>
  <c r="E120" i="5"/>
  <c r="X120" i="5" s="1"/>
  <c r="B121" i="5"/>
  <c r="V121" i="5"/>
  <c r="E121" i="5"/>
  <c r="X121" i="5" s="1"/>
  <c r="B122" i="5"/>
  <c r="V122" i="5"/>
  <c r="E122" i="5"/>
  <c r="X122" i="5" s="1"/>
  <c r="B123" i="5"/>
  <c r="V123" i="5"/>
  <c r="E123" i="5"/>
  <c r="X123" i="5" s="1"/>
  <c r="B124" i="5"/>
  <c r="V124" i="5"/>
  <c r="E124" i="5"/>
  <c r="X124" i="5" s="1"/>
  <c r="B125" i="5"/>
  <c r="V125" i="5"/>
  <c r="E125" i="5"/>
  <c r="X125" i="5" s="1"/>
  <c r="B126" i="5"/>
  <c r="V126" i="5"/>
  <c r="E126" i="5"/>
  <c r="X126" i="5" s="1"/>
  <c r="B127" i="5"/>
  <c r="V127" i="5"/>
  <c r="E127" i="5"/>
  <c r="X127" i="5" s="1"/>
  <c r="B128" i="5"/>
  <c r="V128" i="5"/>
  <c r="E128" i="5"/>
  <c r="X128" i="5" s="1"/>
  <c r="B129" i="5"/>
  <c r="V129" i="5"/>
  <c r="E129" i="5"/>
  <c r="X129" i="5" s="1"/>
  <c r="B130" i="5"/>
  <c r="V130" i="5"/>
  <c r="E130" i="5"/>
  <c r="X130" i="5" s="1"/>
  <c r="B131" i="5"/>
  <c r="V131" i="5"/>
  <c r="E131" i="5"/>
  <c r="X131" i="5" s="1"/>
  <c r="B132" i="5"/>
  <c r="V132" i="5"/>
  <c r="E132" i="5"/>
  <c r="X132" i="5" s="1"/>
  <c r="B133" i="5"/>
  <c r="V133" i="5"/>
  <c r="E133" i="5"/>
  <c r="X133" i="5" s="1"/>
  <c r="B134" i="5"/>
  <c r="V134" i="5"/>
  <c r="E134" i="5"/>
  <c r="X134" i="5" s="1"/>
  <c r="B135" i="5"/>
  <c r="V135" i="5"/>
  <c r="E135" i="5"/>
  <c r="X135" i="5" s="1"/>
  <c r="B136" i="5"/>
  <c r="V136" i="5"/>
  <c r="E136" i="5"/>
  <c r="X136" i="5" s="1"/>
  <c r="B137" i="5"/>
  <c r="V137" i="5"/>
  <c r="E137" i="5"/>
  <c r="X137" i="5" s="1"/>
  <c r="B138" i="5"/>
  <c r="V138" i="5"/>
  <c r="E138" i="5"/>
  <c r="X138" i="5" s="1"/>
  <c r="B139" i="5"/>
  <c r="V139" i="5"/>
  <c r="E139" i="5"/>
  <c r="X139" i="5" s="1"/>
  <c r="B140" i="5"/>
  <c r="V140" i="5"/>
  <c r="E140" i="5"/>
  <c r="X140" i="5" s="1"/>
  <c r="B141" i="5"/>
  <c r="V141" i="5"/>
  <c r="E141" i="5"/>
  <c r="X141" i="5" s="1"/>
  <c r="B142" i="5"/>
  <c r="V142" i="5"/>
  <c r="E142" i="5"/>
  <c r="X142" i="5" s="1"/>
  <c r="B143" i="5"/>
  <c r="V143" i="5"/>
  <c r="E143" i="5"/>
  <c r="X143" i="5" s="1"/>
  <c r="B144" i="5"/>
  <c r="V144" i="5"/>
  <c r="E144" i="5"/>
  <c r="X144" i="5" s="1"/>
  <c r="B145" i="5"/>
  <c r="V145" i="5"/>
  <c r="E145" i="5"/>
  <c r="X145" i="5" s="1"/>
  <c r="B146" i="5"/>
  <c r="V146" i="5"/>
  <c r="E146" i="5"/>
  <c r="X146" i="5" s="1"/>
  <c r="B147" i="5"/>
  <c r="V147" i="5"/>
  <c r="E147" i="5"/>
  <c r="X147" i="5" s="1"/>
  <c r="B148" i="5"/>
  <c r="V148" i="5"/>
  <c r="E148" i="5"/>
  <c r="X148" i="5" s="1"/>
  <c r="B149" i="5"/>
  <c r="V149" i="5"/>
  <c r="E149" i="5"/>
  <c r="B150" i="5"/>
  <c r="V150" i="5"/>
  <c r="E150" i="5"/>
  <c r="X150" i="5" s="1"/>
  <c r="B151" i="5"/>
  <c r="V151" i="5"/>
  <c r="E151" i="5"/>
  <c r="X151" i="5" s="1"/>
  <c r="B152" i="5"/>
  <c r="V152" i="5"/>
  <c r="E152" i="5"/>
  <c r="X152" i="5" s="1"/>
  <c r="B153" i="5"/>
  <c r="V153" i="5"/>
  <c r="E153" i="5"/>
  <c r="X153" i="5" s="1"/>
  <c r="B154" i="5"/>
  <c r="V154" i="5"/>
  <c r="E154" i="5"/>
  <c r="X154" i="5" s="1"/>
  <c r="V155" i="5"/>
  <c r="E155" i="5"/>
  <c r="X155" i="5" s="1"/>
  <c r="V156" i="5"/>
  <c r="E156" i="5"/>
  <c r="X156" i="5" s="1"/>
  <c r="B157" i="5"/>
  <c r="V157" i="5"/>
  <c r="E157" i="5"/>
  <c r="X157" i="5" s="1"/>
  <c r="B158" i="5"/>
  <c r="V158" i="5"/>
  <c r="E158" i="5"/>
  <c r="X158" i="5" s="1"/>
  <c r="B159" i="5"/>
  <c r="V159" i="5"/>
  <c r="E159" i="5"/>
  <c r="X159" i="5" s="1"/>
  <c r="B160" i="5"/>
  <c r="V160" i="5"/>
  <c r="E160" i="5"/>
  <c r="X160" i="5" s="1"/>
  <c r="B161" i="5"/>
  <c r="V161" i="5"/>
  <c r="E161" i="5"/>
  <c r="X161" i="5" s="1"/>
  <c r="B162" i="5"/>
  <c r="V162" i="5"/>
  <c r="E162" i="5"/>
  <c r="X162" i="5" s="1"/>
  <c r="B163" i="5"/>
  <c r="V163" i="5"/>
  <c r="E163" i="5"/>
  <c r="B164" i="5"/>
  <c r="V164" i="5"/>
  <c r="E164" i="5"/>
  <c r="X164" i="5" s="1"/>
  <c r="B165" i="5"/>
  <c r="V165" i="5"/>
  <c r="E165" i="5"/>
  <c r="X165" i="5" s="1"/>
  <c r="B166" i="5"/>
  <c r="V166" i="5"/>
  <c r="E166" i="5"/>
  <c r="X166" i="5" s="1"/>
  <c r="B167" i="5"/>
  <c r="V167" i="5"/>
  <c r="E167" i="5"/>
  <c r="X167" i="5" s="1"/>
  <c r="B168" i="5"/>
  <c r="V168" i="5"/>
  <c r="E168" i="5"/>
  <c r="X168" i="5" s="1"/>
  <c r="B169" i="5"/>
  <c r="V169" i="5"/>
  <c r="E169" i="5"/>
  <c r="X169" i="5" s="1"/>
  <c r="B170" i="5"/>
  <c r="V170" i="5"/>
  <c r="E170" i="5"/>
  <c r="X170" i="5" s="1"/>
  <c r="B171" i="5"/>
  <c r="V171" i="5"/>
  <c r="E171" i="5"/>
  <c r="X171" i="5" s="1"/>
  <c r="B172" i="5"/>
  <c r="V172" i="5"/>
  <c r="E172" i="5"/>
  <c r="X172" i="5" s="1"/>
  <c r="B173" i="5"/>
  <c r="V173" i="5"/>
  <c r="E173" i="5"/>
  <c r="X173" i="5" s="1"/>
  <c r="B174" i="5"/>
  <c r="V174" i="5"/>
  <c r="E174" i="5"/>
  <c r="X174" i="5" s="1"/>
  <c r="B175" i="5"/>
  <c r="V175" i="5"/>
  <c r="E175" i="5"/>
  <c r="X175" i="5" s="1"/>
  <c r="B176" i="5"/>
  <c r="V176" i="5"/>
  <c r="E176" i="5"/>
  <c r="X176" i="5" s="1"/>
  <c r="B177" i="5"/>
  <c r="V177" i="5"/>
  <c r="E177" i="5"/>
  <c r="X177" i="5" s="1"/>
  <c r="B178" i="5"/>
  <c r="V178" i="5"/>
  <c r="E178" i="5"/>
  <c r="X178" i="5" s="1"/>
  <c r="B179" i="5"/>
  <c r="V179" i="5"/>
  <c r="E179" i="5"/>
  <c r="X179" i="5" s="1"/>
  <c r="B180" i="5"/>
  <c r="V180" i="5"/>
  <c r="E180" i="5"/>
  <c r="X180" i="5" s="1"/>
  <c r="B181" i="5"/>
  <c r="V181" i="5"/>
  <c r="E181" i="5"/>
  <c r="X181" i="5" s="1"/>
  <c r="B182" i="5"/>
  <c r="V182" i="5"/>
  <c r="E182" i="5"/>
  <c r="X182" i="5" s="1"/>
  <c r="B183" i="5"/>
  <c r="V183" i="5"/>
  <c r="E183" i="5"/>
  <c r="X183" i="5" s="1"/>
  <c r="B184" i="5"/>
  <c r="V184" i="5"/>
  <c r="E184" i="5"/>
  <c r="X184" i="5" s="1"/>
  <c r="B185" i="5"/>
  <c r="V185" i="5"/>
  <c r="E185" i="5"/>
  <c r="X185" i="5" s="1"/>
  <c r="B186" i="5"/>
  <c r="V186" i="5"/>
  <c r="E186" i="5"/>
  <c r="X186" i="5" s="1"/>
  <c r="B187" i="5"/>
  <c r="V187" i="5"/>
  <c r="E187" i="5"/>
  <c r="X187" i="5" s="1"/>
  <c r="B188" i="5"/>
  <c r="V188" i="5"/>
  <c r="E188" i="5"/>
  <c r="X188" i="5" s="1"/>
  <c r="B189" i="5"/>
  <c r="V189" i="5"/>
  <c r="E189" i="5"/>
  <c r="X189" i="5" s="1"/>
  <c r="V190" i="5"/>
  <c r="E190" i="5"/>
  <c r="V191" i="5"/>
  <c r="E191" i="5"/>
  <c r="X191" i="5" s="1"/>
  <c r="B192" i="5"/>
  <c r="V192" i="5"/>
  <c r="E192" i="5"/>
  <c r="X192" i="5" s="1"/>
  <c r="B193" i="5"/>
  <c r="V193" i="5"/>
  <c r="E193" i="5"/>
  <c r="B194" i="5"/>
  <c r="V194" i="5"/>
  <c r="E194" i="5"/>
  <c r="X194" i="5" s="1"/>
  <c r="B195" i="5"/>
  <c r="V195" i="5"/>
  <c r="E195" i="5"/>
  <c r="X195" i="5" s="1"/>
  <c r="B196" i="5"/>
  <c r="V196" i="5"/>
  <c r="E196" i="5"/>
  <c r="X196" i="5" s="1"/>
  <c r="B197" i="5"/>
  <c r="V197" i="5"/>
  <c r="E197" i="5"/>
  <c r="X197" i="5" s="1"/>
  <c r="B198" i="5"/>
  <c r="V198" i="5"/>
  <c r="E198" i="5"/>
  <c r="X198" i="5" s="1"/>
  <c r="B199" i="5"/>
  <c r="V199" i="5"/>
  <c r="E199" i="5"/>
  <c r="X199" i="5" s="1"/>
  <c r="B200" i="5"/>
  <c r="V200" i="5"/>
  <c r="E200" i="5"/>
  <c r="X200" i="5" s="1"/>
  <c r="B201" i="5"/>
  <c r="V201" i="5"/>
  <c r="E201" i="5"/>
  <c r="X201" i="5" s="1"/>
  <c r="B202" i="5"/>
  <c r="V202" i="5"/>
  <c r="E202" i="5"/>
  <c r="X202" i="5" s="1"/>
  <c r="B203" i="5"/>
  <c r="V203" i="5"/>
  <c r="E203" i="5"/>
  <c r="X203" i="5" s="1"/>
  <c r="B204" i="5"/>
  <c r="V204" i="5"/>
  <c r="E204" i="5"/>
  <c r="X204" i="5" s="1"/>
  <c r="B205" i="5"/>
  <c r="V205" i="5"/>
  <c r="E205" i="5"/>
  <c r="X205" i="5" s="1"/>
  <c r="B206" i="5"/>
  <c r="V206" i="5"/>
  <c r="E206" i="5"/>
  <c r="X206" i="5" s="1"/>
  <c r="B207" i="5"/>
  <c r="V207" i="5"/>
  <c r="E207" i="5"/>
  <c r="X207" i="5" s="1"/>
  <c r="B208" i="5"/>
  <c r="V208" i="5"/>
  <c r="E208" i="5"/>
  <c r="X208" i="5" s="1"/>
  <c r="B209" i="5"/>
  <c r="V209" i="5"/>
  <c r="E209" i="5"/>
  <c r="B210" i="5"/>
  <c r="V210" i="5"/>
  <c r="E210" i="5"/>
  <c r="X210" i="5" s="1"/>
  <c r="B211" i="5"/>
  <c r="V211" i="5"/>
  <c r="E211" i="5"/>
  <c r="X211" i="5" s="1"/>
  <c r="B212" i="5"/>
  <c r="V212" i="5"/>
  <c r="E212" i="5"/>
  <c r="X212" i="5" s="1"/>
  <c r="B213" i="5"/>
  <c r="V213" i="5"/>
  <c r="E213" i="5"/>
  <c r="X213" i="5" s="1"/>
  <c r="B214" i="5"/>
  <c r="V214" i="5"/>
  <c r="E214" i="5"/>
  <c r="X214" i="5" s="1"/>
  <c r="B215" i="5"/>
  <c r="V215" i="5"/>
  <c r="E215" i="5"/>
  <c r="X215" i="5" s="1"/>
  <c r="B216" i="5"/>
  <c r="V216" i="5"/>
  <c r="E216" i="5"/>
  <c r="X216" i="5" s="1"/>
  <c r="B217" i="5"/>
  <c r="V217" i="5"/>
  <c r="E217" i="5"/>
  <c r="X217" i="5" s="1"/>
  <c r="B218" i="5"/>
  <c r="V218" i="5"/>
  <c r="E218" i="5"/>
  <c r="X218" i="5" s="1"/>
  <c r="B219" i="5"/>
  <c r="V219" i="5"/>
  <c r="E219" i="5"/>
  <c r="X219" i="5" s="1"/>
  <c r="B220" i="5"/>
  <c r="V220" i="5"/>
  <c r="E220" i="5"/>
  <c r="X220" i="5" s="1"/>
  <c r="B221" i="5"/>
  <c r="V221" i="5"/>
  <c r="E221" i="5"/>
  <c r="X221" i="5" s="1"/>
  <c r="B222" i="5"/>
  <c r="V222" i="5"/>
  <c r="E222" i="5"/>
  <c r="X222" i="5" s="1"/>
  <c r="B223" i="5"/>
  <c r="V223" i="5"/>
  <c r="E223" i="5"/>
  <c r="X223" i="5" s="1"/>
  <c r="B224" i="5"/>
  <c r="V224" i="5"/>
  <c r="E224" i="5"/>
  <c r="X224" i="5" s="1"/>
  <c r="B225" i="5"/>
  <c r="V225" i="5"/>
  <c r="E225" i="5"/>
  <c r="B226" i="5"/>
  <c r="V226" i="5"/>
  <c r="E226" i="5"/>
  <c r="X226" i="5" s="1"/>
  <c r="B227" i="5"/>
  <c r="V227" i="5"/>
  <c r="E227" i="5"/>
  <c r="X227" i="5" s="1"/>
  <c r="B228" i="5"/>
  <c r="V228" i="5"/>
  <c r="E228" i="5"/>
  <c r="X228" i="5" s="1"/>
  <c r="B229" i="5"/>
  <c r="V229" i="5"/>
  <c r="E229" i="5"/>
  <c r="X229" i="5" s="1"/>
  <c r="B230" i="5"/>
  <c r="V230" i="5"/>
  <c r="E230" i="5"/>
  <c r="X230" i="5" s="1"/>
  <c r="B231" i="5"/>
  <c r="V231" i="5"/>
  <c r="E231" i="5"/>
  <c r="X231" i="5" s="1"/>
  <c r="B232" i="5"/>
  <c r="V232" i="5"/>
  <c r="E232" i="5"/>
  <c r="X232" i="5" s="1"/>
  <c r="B233" i="5"/>
  <c r="V233" i="5"/>
  <c r="E233" i="5"/>
  <c r="X233" i="5" s="1"/>
  <c r="B234" i="5"/>
  <c r="V234" i="5"/>
  <c r="E234" i="5"/>
  <c r="X234" i="5" s="1"/>
  <c r="B235" i="5"/>
  <c r="V235" i="5"/>
  <c r="E235" i="5"/>
  <c r="X235" i="5" s="1"/>
  <c r="B236" i="5"/>
  <c r="V236" i="5"/>
  <c r="E236" i="5"/>
  <c r="X236" i="5" s="1"/>
  <c r="B237" i="5"/>
  <c r="V237" i="5"/>
  <c r="E237" i="5"/>
  <c r="X237" i="5" s="1"/>
  <c r="B238" i="5"/>
  <c r="V238" i="5"/>
  <c r="E238" i="5"/>
  <c r="X238" i="5" s="1"/>
  <c r="B239" i="5"/>
  <c r="V239" i="5"/>
  <c r="E239" i="5"/>
  <c r="X239" i="5" s="1"/>
  <c r="B240" i="5"/>
  <c r="V240" i="5"/>
  <c r="E240" i="5"/>
  <c r="X240" i="5" s="1"/>
  <c r="B241" i="5"/>
  <c r="V241" i="5"/>
  <c r="E241" i="5"/>
  <c r="X241" i="5" s="1"/>
  <c r="B242" i="5"/>
  <c r="V242" i="5"/>
  <c r="E242" i="5"/>
  <c r="X242" i="5" s="1"/>
  <c r="B243" i="5"/>
  <c r="V243" i="5"/>
  <c r="E243" i="5"/>
  <c r="X243" i="5" s="1"/>
  <c r="B244" i="5"/>
  <c r="V244" i="5"/>
  <c r="E244" i="5"/>
  <c r="X244" i="5" s="1"/>
  <c r="B245" i="5"/>
  <c r="V245" i="5"/>
  <c r="E245" i="5"/>
  <c r="X245" i="5" s="1"/>
  <c r="B246" i="5"/>
  <c r="V246" i="5"/>
  <c r="E246" i="5"/>
  <c r="X246" i="5" s="1"/>
  <c r="B247" i="5"/>
  <c r="V247" i="5"/>
  <c r="E247" i="5"/>
  <c r="X247" i="5" s="1"/>
  <c r="B248" i="5"/>
  <c r="V248" i="5"/>
  <c r="E248" i="5"/>
  <c r="X248" i="5" s="1"/>
  <c r="B249" i="5"/>
  <c r="V249" i="5"/>
  <c r="E249" i="5"/>
  <c r="X249" i="5" s="1"/>
  <c r="B250" i="5"/>
  <c r="V250" i="5"/>
  <c r="E250" i="5"/>
  <c r="X250" i="5" s="1"/>
  <c r="B251" i="5"/>
  <c r="V251" i="5"/>
  <c r="E251" i="5"/>
  <c r="X251" i="5" s="1"/>
  <c r="B252" i="5"/>
  <c r="V252" i="5"/>
  <c r="E252" i="5"/>
  <c r="X252" i="5" s="1"/>
  <c r="B253" i="5"/>
  <c r="V253" i="5"/>
  <c r="E253" i="5"/>
  <c r="X253" i="5" s="1"/>
  <c r="B254" i="5"/>
  <c r="V254" i="5"/>
  <c r="E254" i="5"/>
  <c r="X254" i="5" s="1"/>
  <c r="B255" i="5"/>
  <c r="V255" i="5"/>
  <c r="E255" i="5"/>
  <c r="X255" i="5" s="1"/>
  <c r="B256" i="5"/>
  <c r="V256" i="5"/>
  <c r="E256" i="5"/>
  <c r="X256" i="5" s="1"/>
  <c r="B257" i="5"/>
  <c r="V257" i="5"/>
  <c r="E257" i="5"/>
  <c r="X257" i="5" s="1"/>
  <c r="B258" i="5"/>
  <c r="V258" i="5"/>
  <c r="E258" i="5"/>
  <c r="X258" i="5" s="1"/>
  <c r="B259" i="5"/>
  <c r="V259" i="5"/>
  <c r="E259" i="5"/>
  <c r="X259" i="5" s="1"/>
  <c r="B260" i="5"/>
  <c r="V260" i="5"/>
  <c r="E260" i="5"/>
  <c r="X260" i="5" s="1"/>
  <c r="B261" i="5"/>
  <c r="V261" i="5"/>
  <c r="E261" i="5"/>
  <c r="X261" i="5" s="1"/>
  <c r="B262" i="5"/>
  <c r="V262" i="5"/>
  <c r="E262" i="5"/>
  <c r="X262" i="5" s="1"/>
  <c r="B263" i="5"/>
  <c r="V263" i="5"/>
  <c r="E263" i="5"/>
  <c r="X263" i="5" s="1"/>
  <c r="B264" i="5"/>
  <c r="V264" i="5"/>
  <c r="E264" i="5"/>
  <c r="X264" i="5" s="1"/>
  <c r="B265" i="5"/>
  <c r="V265" i="5"/>
  <c r="E265" i="5"/>
  <c r="X265" i="5" s="1"/>
  <c r="B266" i="5"/>
  <c r="V266" i="5"/>
  <c r="E266" i="5"/>
  <c r="X266" i="5" s="1"/>
  <c r="B267" i="5"/>
  <c r="V267" i="5"/>
  <c r="E267" i="5"/>
  <c r="X267" i="5" s="1"/>
  <c r="B268" i="5"/>
  <c r="V268" i="5"/>
  <c r="E268" i="5"/>
  <c r="X268" i="5" s="1"/>
  <c r="B269" i="5"/>
  <c r="V269" i="5"/>
  <c r="E269" i="5"/>
  <c r="X269" i="5" s="1"/>
  <c r="B270" i="5"/>
  <c r="V270" i="5"/>
  <c r="E270" i="5"/>
  <c r="X270" i="5" s="1"/>
  <c r="B271" i="5"/>
  <c r="V271" i="5"/>
  <c r="E271" i="5"/>
  <c r="X271" i="5" s="1"/>
  <c r="B272" i="5"/>
  <c r="V272" i="5"/>
  <c r="E272" i="5"/>
  <c r="X272" i="5" s="1"/>
  <c r="B273" i="5"/>
  <c r="V273" i="5"/>
  <c r="E273" i="5"/>
  <c r="X273" i="5" s="1"/>
  <c r="B274" i="5"/>
  <c r="V274" i="5"/>
  <c r="E274" i="5"/>
  <c r="X274" i="5" s="1"/>
  <c r="B275" i="5"/>
  <c r="V275" i="5"/>
  <c r="E275" i="5"/>
  <c r="X275" i="5" s="1"/>
  <c r="B276" i="5"/>
  <c r="V276" i="5"/>
  <c r="E276" i="5"/>
  <c r="X276" i="5" s="1"/>
  <c r="B277" i="5"/>
  <c r="V277" i="5"/>
  <c r="E277" i="5"/>
  <c r="X277" i="5" s="1"/>
  <c r="B278" i="5"/>
  <c r="V278" i="5"/>
  <c r="E278" i="5"/>
  <c r="X278" i="5" s="1"/>
  <c r="B279" i="5"/>
  <c r="V279" i="5"/>
  <c r="E279" i="5"/>
  <c r="X279" i="5" s="1"/>
  <c r="B280" i="5"/>
  <c r="V280" i="5"/>
  <c r="E280" i="5"/>
  <c r="X280" i="5" s="1"/>
  <c r="B281" i="5"/>
  <c r="V281" i="5"/>
  <c r="E281" i="5"/>
  <c r="B282" i="5"/>
  <c r="V282" i="5"/>
  <c r="E282" i="5"/>
  <c r="X282" i="5" s="1"/>
  <c r="B283" i="5"/>
  <c r="V283" i="5"/>
  <c r="E283" i="5"/>
  <c r="X283" i="5" s="1"/>
  <c r="B284" i="5"/>
  <c r="V284" i="5"/>
  <c r="E284" i="5"/>
  <c r="X284" i="5" s="1"/>
  <c r="B285" i="5"/>
  <c r="V285" i="5"/>
  <c r="E285" i="5"/>
  <c r="X285" i="5" s="1"/>
  <c r="B286" i="5"/>
  <c r="V286" i="5"/>
  <c r="E286" i="5"/>
  <c r="X286" i="5" s="1"/>
  <c r="B287" i="5"/>
  <c r="V287" i="5"/>
  <c r="E287" i="5"/>
  <c r="X287" i="5" s="1"/>
  <c r="B288" i="5"/>
  <c r="V288" i="5"/>
  <c r="E288" i="5"/>
  <c r="X288" i="5" s="1"/>
  <c r="V289" i="5"/>
  <c r="E289" i="5"/>
  <c r="X289" i="5" s="1"/>
  <c r="V290" i="5"/>
  <c r="E290" i="5"/>
  <c r="X290" i="5" s="1"/>
  <c r="B291" i="5"/>
  <c r="V291" i="5"/>
  <c r="E291" i="5"/>
  <c r="X291" i="5" s="1"/>
  <c r="B292" i="5"/>
  <c r="V292" i="5"/>
  <c r="E292" i="5"/>
  <c r="X292" i="5" s="1"/>
  <c r="B293" i="5"/>
  <c r="V293" i="5"/>
  <c r="E293" i="5"/>
  <c r="X293" i="5" s="1"/>
  <c r="B294" i="5"/>
  <c r="V294" i="5"/>
  <c r="E294" i="5"/>
  <c r="X294" i="5" s="1"/>
  <c r="B295" i="5"/>
  <c r="V295" i="5"/>
  <c r="E295" i="5"/>
  <c r="X295" i="5" s="1"/>
  <c r="B296" i="5"/>
  <c r="V296" i="5"/>
  <c r="E296" i="5"/>
  <c r="X296" i="5" s="1"/>
  <c r="B297" i="5"/>
  <c r="V297" i="5"/>
  <c r="E297" i="5"/>
  <c r="X297" i="5" s="1"/>
  <c r="B298" i="5"/>
  <c r="V298" i="5"/>
  <c r="E298" i="5"/>
  <c r="X298" i="5" s="1"/>
  <c r="B299" i="5"/>
  <c r="V299" i="5"/>
  <c r="E299" i="5"/>
  <c r="X299" i="5" s="1"/>
  <c r="B300" i="5"/>
  <c r="V300" i="5"/>
  <c r="E300" i="5"/>
  <c r="X300" i="5" s="1"/>
  <c r="B301" i="5"/>
  <c r="V301" i="5"/>
  <c r="E301" i="5"/>
  <c r="X301" i="5" s="1"/>
  <c r="B302" i="5"/>
  <c r="V302" i="5"/>
  <c r="E302" i="5"/>
  <c r="X302" i="5" s="1"/>
  <c r="B303" i="5"/>
  <c r="V303" i="5"/>
  <c r="E303" i="5"/>
  <c r="X303" i="5" s="1"/>
  <c r="B304" i="5"/>
  <c r="V304" i="5"/>
  <c r="E304" i="5"/>
  <c r="X304" i="5" s="1"/>
  <c r="B305" i="5"/>
  <c r="V305" i="5"/>
  <c r="E305" i="5"/>
  <c r="X305" i="5" s="1"/>
  <c r="B306" i="5"/>
  <c r="V306" i="5"/>
  <c r="E306" i="5"/>
  <c r="X306" i="5" s="1"/>
  <c r="B307" i="5"/>
  <c r="V307" i="5"/>
  <c r="E307" i="5"/>
  <c r="X307" i="5" s="1"/>
  <c r="B308" i="5"/>
  <c r="V308" i="5"/>
  <c r="E308" i="5"/>
  <c r="X308" i="5" s="1"/>
  <c r="B309" i="5"/>
  <c r="V309" i="5"/>
  <c r="E309" i="5"/>
  <c r="X309" i="5" s="1"/>
  <c r="B310" i="5"/>
  <c r="V310" i="5"/>
  <c r="E310" i="5"/>
  <c r="X310" i="5" s="1"/>
  <c r="B311" i="5"/>
  <c r="V311" i="5"/>
  <c r="E311" i="5"/>
  <c r="B312" i="5"/>
  <c r="V312" i="5"/>
  <c r="E312" i="5"/>
  <c r="X312" i="5" s="1"/>
  <c r="B313" i="5"/>
  <c r="V313" i="5"/>
  <c r="E313" i="5"/>
  <c r="X313" i="5" s="1"/>
  <c r="B314" i="5"/>
  <c r="V314" i="5"/>
  <c r="E314" i="5"/>
  <c r="X314" i="5" s="1"/>
  <c r="B315" i="5"/>
  <c r="V315" i="5"/>
  <c r="E315" i="5"/>
  <c r="X315" i="5" s="1"/>
  <c r="B316" i="5"/>
  <c r="V316" i="5"/>
  <c r="E316" i="5"/>
  <c r="X316" i="5" s="1"/>
  <c r="B317" i="5"/>
  <c r="V317" i="5"/>
  <c r="E317" i="5"/>
  <c r="X317" i="5" s="1"/>
  <c r="B318" i="5"/>
  <c r="V318" i="5"/>
  <c r="E318" i="5"/>
  <c r="X318" i="5" s="1"/>
  <c r="B319" i="5"/>
  <c r="V319" i="5"/>
  <c r="E319" i="5"/>
  <c r="X319" i="5" s="1"/>
  <c r="B320" i="5"/>
  <c r="V320" i="5"/>
  <c r="E320" i="5"/>
  <c r="X320" i="5" s="1"/>
  <c r="B321" i="5"/>
  <c r="V321" i="5"/>
  <c r="E321" i="5"/>
  <c r="X321" i="5" s="1"/>
  <c r="B322" i="5"/>
  <c r="V322" i="5"/>
  <c r="E322" i="5"/>
  <c r="X322" i="5" s="1"/>
  <c r="B323" i="5"/>
  <c r="V323" i="5"/>
  <c r="E323" i="5"/>
  <c r="X323" i="5" s="1"/>
  <c r="B324" i="5"/>
  <c r="V324" i="5"/>
  <c r="E324" i="5"/>
  <c r="X324" i="5" s="1"/>
  <c r="B325" i="5"/>
  <c r="V325" i="5"/>
  <c r="E325" i="5"/>
  <c r="X325" i="5" s="1"/>
  <c r="B326" i="5"/>
  <c r="V326" i="5"/>
  <c r="E326" i="5"/>
  <c r="X326" i="5" s="1"/>
  <c r="B327" i="5"/>
  <c r="V327" i="5"/>
  <c r="E327" i="5"/>
  <c r="B328" i="5"/>
  <c r="V328" i="5"/>
  <c r="E328" i="5"/>
  <c r="X328" i="5" s="1"/>
  <c r="B329" i="5"/>
  <c r="V329" i="5"/>
  <c r="E329" i="5"/>
  <c r="X329" i="5" s="1"/>
  <c r="B330" i="5"/>
  <c r="V330" i="5"/>
  <c r="E330" i="5"/>
  <c r="X330" i="5" s="1"/>
  <c r="B331" i="5"/>
  <c r="V331" i="5"/>
  <c r="E331" i="5"/>
  <c r="X331" i="5" s="1"/>
  <c r="B332" i="5"/>
  <c r="V332" i="5"/>
  <c r="E332" i="5"/>
  <c r="X332" i="5" s="1"/>
  <c r="B333" i="5"/>
  <c r="V333" i="5"/>
  <c r="E333" i="5"/>
  <c r="X333" i="5" s="1"/>
  <c r="B334" i="5"/>
  <c r="V334" i="5"/>
  <c r="E334" i="5"/>
  <c r="X334" i="5" s="1"/>
  <c r="B335" i="5"/>
  <c r="V335" i="5"/>
  <c r="E335" i="5"/>
  <c r="X335" i="5" s="1"/>
  <c r="B336" i="5"/>
  <c r="V336" i="5"/>
  <c r="E336" i="5"/>
  <c r="X336" i="5" s="1"/>
  <c r="B337" i="5"/>
  <c r="V337" i="5"/>
  <c r="E337" i="5"/>
  <c r="X337" i="5" s="1"/>
  <c r="B338" i="5"/>
  <c r="V338" i="5"/>
  <c r="E338" i="5"/>
  <c r="X338" i="5" s="1"/>
  <c r="B339" i="5"/>
  <c r="V339" i="5"/>
  <c r="E339" i="5"/>
  <c r="X339" i="5" s="1"/>
  <c r="B340" i="5"/>
  <c r="V340" i="5"/>
  <c r="E340" i="5"/>
  <c r="X340" i="5" s="1"/>
  <c r="B341" i="5"/>
  <c r="V341" i="5"/>
  <c r="E341" i="5"/>
  <c r="X341" i="5" s="1"/>
  <c r="B342" i="5"/>
  <c r="V342" i="5"/>
  <c r="E342" i="5"/>
  <c r="X342" i="5" s="1"/>
  <c r="B343" i="5"/>
  <c r="V343" i="5"/>
  <c r="E343" i="5"/>
  <c r="B344" i="5"/>
  <c r="V344" i="5"/>
  <c r="E344" i="5"/>
  <c r="X344" i="5" s="1"/>
  <c r="B345" i="5"/>
  <c r="V345" i="5"/>
  <c r="E345" i="5"/>
  <c r="X345" i="5" s="1"/>
  <c r="B346" i="5"/>
  <c r="V346" i="5"/>
  <c r="E346" i="5"/>
  <c r="X346" i="5" s="1"/>
  <c r="V347" i="5"/>
  <c r="E347" i="5"/>
  <c r="X347" i="5" s="1"/>
  <c r="V348" i="5"/>
  <c r="E348" i="5"/>
  <c r="X348" i="5" s="1"/>
  <c r="B349" i="5"/>
  <c r="V349" i="5"/>
  <c r="E349" i="5"/>
  <c r="X349" i="5" s="1"/>
  <c r="B350" i="5"/>
  <c r="V350" i="5"/>
  <c r="E350" i="5"/>
  <c r="X350" i="5" s="1"/>
  <c r="B351" i="5"/>
  <c r="V351" i="5"/>
  <c r="E351" i="5"/>
  <c r="X351" i="5" s="1"/>
  <c r="B352" i="5"/>
  <c r="V352" i="5"/>
  <c r="E352" i="5"/>
  <c r="X352" i="5" s="1"/>
  <c r="B353" i="5"/>
  <c r="V353" i="5"/>
  <c r="E353" i="5"/>
  <c r="X353" i="5" s="1"/>
  <c r="B354" i="5"/>
  <c r="V354" i="5"/>
  <c r="E354" i="5"/>
  <c r="X354" i="5" s="1"/>
  <c r="B355" i="5"/>
  <c r="V355" i="5"/>
  <c r="E355" i="5"/>
  <c r="X355" i="5" s="1"/>
  <c r="B356" i="5"/>
  <c r="V356" i="5"/>
  <c r="E356" i="5"/>
  <c r="X356" i="5" s="1"/>
  <c r="B357" i="5"/>
  <c r="V357" i="5"/>
  <c r="E357" i="5"/>
  <c r="B358" i="5"/>
  <c r="V358" i="5"/>
  <c r="E358" i="5"/>
  <c r="X358" i="5" s="1"/>
  <c r="B359" i="5"/>
  <c r="V359" i="5"/>
  <c r="E359" i="5"/>
  <c r="X359" i="5" s="1"/>
  <c r="B360" i="5"/>
  <c r="V360" i="5"/>
  <c r="E360" i="5"/>
  <c r="X360" i="5" s="1"/>
  <c r="B361" i="5"/>
  <c r="V361" i="5"/>
  <c r="E361" i="5"/>
  <c r="X361" i="5" s="1"/>
  <c r="B362" i="5"/>
  <c r="V362" i="5"/>
  <c r="E362" i="5"/>
  <c r="X362" i="5" s="1"/>
  <c r="B363" i="5"/>
  <c r="V363" i="5"/>
  <c r="E363" i="5"/>
  <c r="X363" i="5" s="1"/>
  <c r="B364" i="5"/>
  <c r="V364" i="5"/>
  <c r="E364" i="5"/>
  <c r="X364" i="5" s="1"/>
  <c r="B365" i="5"/>
  <c r="V365" i="5"/>
  <c r="E365" i="5"/>
  <c r="X365" i="5" s="1"/>
  <c r="B366" i="5"/>
  <c r="V366" i="5"/>
  <c r="E366" i="5"/>
  <c r="X366" i="5" s="1"/>
  <c r="B367" i="5"/>
  <c r="V367" i="5"/>
  <c r="E367" i="5"/>
  <c r="X367" i="5" s="1"/>
  <c r="B368" i="5"/>
  <c r="V368" i="5"/>
  <c r="E368" i="5"/>
  <c r="X368" i="5" s="1"/>
  <c r="B369" i="5"/>
  <c r="V369" i="5"/>
  <c r="E369" i="5"/>
  <c r="X369" i="5" s="1"/>
  <c r="B370" i="5"/>
  <c r="V370" i="5"/>
  <c r="E370" i="5"/>
  <c r="X370" i="5" s="1"/>
  <c r="B371" i="5"/>
  <c r="V371" i="5"/>
  <c r="E371" i="5"/>
  <c r="X371" i="5" s="1"/>
  <c r="B372" i="5"/>
  <c r="V372" i="5"/>
  <c r="E372" i="5"/>
  <c r="X372" i="5" s="1"/>
  <c r="B373" i="5"/>
  <c r="V373" i="5"/>
  <c r="E373" i="5"/>
  <c r="B374" i="5"/>
  <c r="V374" i="5"/>
  <c r="E374" i="5"/>
  <c r="X374" i="5" s="1"/>
  <c r="B375" i="5"/>
  <c r="V375" i="5"/>
  <c r="E375" i="5"/>
  <c r="X375" i="5" s="1"/>
  <c r="B376" i="5"/>
  <c r="V376" i="5"/>
  <c r="E376" i="5"/>
  <c r="B377" i="5"/>
  <c r="V377" i="5"/>
  <c r="E377" i="5"/>
  <c r="X377" i="5" s="1"/>
  <c r="B378" i="5"/>
  <c r="V378" i="5"/>
  <c r="E378" i="5"/>
  <c r="X378" i="5" s="1"/>
  <c r="B379" i="5"/>
  <c r="V379" i="5"/>
  <c r="E379" i="5"/>
  <c r="X379" i="5" s="1"/>
  <c r="B380" i="5"/>
  <c r="V380" i="5"/>
  <c r="E380" i="5"/>
  <c r="X380" i="5" s="1"/>
  <c r="B381" i="5"/>
  <c r="V381" i="5"/>
  <c r="E381" i="5"/>
  <c r="X381" i="5" s="1"/>
  <c r="B382" i="5"/>
  <c r="V382" i="5"/>
  <c r="E382" i="5"/>
  <c r="X382" i="5" s="1"/>
  <c r="B383" i="5"/>
  <c r="V383" i="5"/>
  <c r="E383" i="5"/>
  <c r="X383" i="5" s="1"/>
  <c r="B384" i="5"/>
  <c r="V384" i="5"/>
  <c r="E384" i="5"/>
  <c r="X384" i="5" s="1"/>
  <c r="B385" i="5"/>
  <c r="V385" i="5"/>
  <c r="E385" i="5"/>
  <c r="X385" i="5" s="1"/>
  <c r="B386" i="5"/>
  <c r="V386" i="5"/>
  <c r="E386" i="5"/>
  <c r="X386" i="5" s="1"/>
  <c r="B387" i="5"/>
  <c r="V387" i="5"/>
  <c r="E387" i="5"/>
  <c r="X387" i="5" s="1"/>
  <c r="B388" i="5"/>
  <c r="V388" i="5"/>
  <c r="E388" i="5"/>
  <c r="X388" i="5" s="1"/>
  <c r="B389" i="5"/>
  <c r="V389" i="5"/>
  <c r="E389" i="5"/>
  <c r="X389" i="5" s="1"/>
  <c r="B390" i="5"/>
  <c r="V390" i="5"/>
  <c r="E390" i="5"/>
  <c r="X390" i="5" s="1"/>
  <c r="B391" i="5"/>
  <c r="V391" i="5"/>
  <c r="E391" i="5"/>
  <c r="X391" i="5" s="1"/>
  <c r="B392" i="5"/>
  <c r="V392" i="5"/>
  <c r="E392" i="5"/>
  <c r="X392" i="5" s="1"/>
  <c r="B393" i="5"/>
  <c r="V393" i="5"/>
  <c r="E393" i="5"/>
  <c r="X393" i="5" s="1"/>
  <c r="V394" i="5"/>
  <c r="E394" i="5"/>
  <c r="X394" i="5" s="1"/>
  <c r="V395" i="5"/>
  <c r="E395" i="5"/>
  <c r="X395" i="5" s="1"/>
  <c r="B396" i="5"/>
  <c r="V396" i="5"/>
  <c r="E396" i="5"/>
  <c r="X396" i="5" s="1"/>
  <c r="B397" i="5"/>
  <c r="V397" i="5"/>
  <c r="E397" i="5"/>
  <c r="X397" i="5" s="1"/>
  <c r="B398"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83" i="6"/>
  <c r="G77" i="6"/>
  <c r="G76" i="6"/>
  <c r="G75" i="6"/>
  <c r="G74" i="6"/>
  <c r="G73" i="6"/>
  <c r="J74" i="6"/>
  <c r="G66" i="6"/>
  <c r="G65" i="6"/>
  <c r="G64" i="6"/>
  <c r="G63" i="6"/>
  <c r="G62" i="6"/>
  <c r="G61" i="6"/>
  <c r="G55" i="6"/>
  <c r="G54" i="6"/>
  <c r="G53" i="6"/>
  <c r="G52" i="6"/>
  <c r="G51" i="6"/>
  <c r="G50" i="6"/>
  <c r="G44" i="6"/>
  <c r="G43" i="6"/>
  <c r="G42" i="6"/>
  <c r="G41" i="6"/>
  <c r="G40" i="6"/>
  <c r="G33" i="6"/>
  <c r="G32" i="6"/>
  <c r="G31" i="6"/>
  <c r="G30" i="6"/>
  <c r="G29" i="6"/>
  <c r="G17" i="6"/>
  <c r="C37" i="6"/>
  <c r="C36" i="6"/>
  <c r="C35" i="6"/>
  <c r="C34" i="6"/>
  <c r="I33" i="6"/>
  <c r="J33" i="6"/>
  <c r="I32" i="6"/>
  <c r="J32" i="6"/>
  <c r="I31" i="6"/>
  <c r="J31" i="6"/>
  <c r="I30" i="6"/>
  <c r="J30" i="6"/>
  <c r="I29" i="6"/>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C112" i="6" s="1"/>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G4" i="6"/>
  <c r="H4" i="6" s="1"/>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G94" i="6"/>
  <c r="G95" i="6"/>
  <c r="G96" i="6"/>
  <c r="G98" i="6"/>
  <c r="G99" i="6"/>
  <c r="G108" i="6"/>
  <c r="G109" i="6"/>
  <c r="G110" i="6"/>
  <c r="G111" i="6"/>
  <c r="G10" i="6"/>
  <c r="H10" i="6" s="1"/>
  <c r="D10" i="6" s="1"/>
  <c r="G5" i="6"/>
  <c r="H5" i="6"/>
  <c r="F6" i="6"/>
  <c r="G6" i="6"/>
  <c r="G11" i="6"/>
  <c r="H11" i="6"/>
  <c r="G12" i="6"/>
  <c r="H12" i="6" s="1"/>
  <c r="H14" i="6"/>
  <c r="G15" i="6"/>
  <c r="H15" i="6"/>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15" i="5"/>
  <c r="X18" i="5"/>
  <c r="X29" i="5"/>
  <c r="X45" i="5"/>
  <c r="X61" i="5"/>
  <c r="X77" i="5"/>
  <c r="X93" i="5"/>
  <c r="X149" i="5"/>
  <c r="X163" i="5"/>
  <c r="X190" i="5"/>
  <c r="X193" i="5"/>
  <c r="X209" i="5"/>
  <c r="X225" i="5"/>
  <c r="X281" i="5"/>
  <c r="X311" i="5"/>
  <c r="X327" i="5"/>
  <c r="X343" i="5"/>
  <c r="X357" i="5"/>
  <c r="X373" i="5"/>
  <c r="X376" i="5"/>
  <c r="X482" i="5"/>
  <c r="X586" i="5"/>
  <c r="X678" i="5"/>
  <c r="X794" i="5"/>
  <c r="X886" i="5"/>
  <c r="X994" i="5"/>
  <c r="X1098" i="5"/>
  <c r="X125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1"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H6" i="6" l="1"/>
  <c r="D6" i="6" s="1"/>
  <c r="J28" i="5"/>
  <c r="X28" i="5"/>
  <c r="C15" i="6"/>
  <c r="D13" i="6"/>
  <c r="C13" i="6"/>
  <c r="D12" i="6"/>
  <c r="C12" i="6"/>
  <c r="C11" i="6"/>
  <c r="C10" i="6"/>
  <c r="C9" i="6"/>
  <c r="Q18" i="4"/>
  <c r="T48" i="4"/>
  <c r="U48" i="4" s="1"/>
  <c r="U20" i="4"/>
  <c r="V20" i="4" s="1"/>
  <c r="W20" i="4" s="1"/>
  <c r="T44" i="4"/>
  <c r="U44" i="4" s="1"/>
  <c r="Q13" i="4"/>
  <c r="R13" i="4" s="1"/>
  <c r="T42" i="4"/>
  <c r="U42" i="4" s="1"/>
  <c r="Y21" i="4"/>
  <c r="Z21" i="4" s="1"/>
  <c r="R18" i="4"/>
  <c r="R17" i="4"/>
  <c r="T49" i="4"/>
  <c r="T50" i="4"/>
  <c r="U50" i="4" s="1"/>
  <c r="V50" i="4" s="1"/>
  <c r="T47" i="4"/>
  <c r="T46" i="4"/>
  <c r="V51" i="4"/>
  <c r="W51" i="4" s="1"/>
  <c r="C5" i="6"/>
  <c r="C4" i="6"/>
  <c r="D4" i="6"/>
  <c r="G114" i="4"/>
  <c r="G77" i="4"/>
  <c r="G65" i="4"/>
  <c r="G101" i="4"/>
  <c r="G53" i="4"/>
  <c r="G41" i="4"/>
  <c r="G89" i="4"/>
  <c r="G124" i="6" a="1"/>
  <c r="G124" i="6" s="1"/>
  <c r="H124" i="6" s="1"/>
  <c r="D41" i="4"/>
  <c r="D53" i="4"/>
  <c r="D101" i="4"/>
  <c r="D65" i="4"/>
  <c r="D77" i="4"/>
  <c r="D114" i="4"/>
  <c r="S28" i="5"/>
  <c r="C6" i="6" l="1"/>
  <c r="U43" i="4"/>
  <c r="V42" i="4" s="1"/>
  <c r="W42" i="4" s="1"/>
  <c r="U47" i="4"/>
  <c r="V47" i="4" s="1"/>
  <c r="S12" i="4"/>
  <c r="T12" i="4" s="1"/>
  <c r="S13" i="4"/>
  <c r="R14" i="4"/>
  <c r="S14" i="4" s="1"/>
  <c r="X20" i="4"/>
  <c r="Y20" i="4" s="1"/>
  <c r="Z20" i="4" s="1"/>
  <c r="S17" i="4"/>
  <c r="S16" i="4"/>
  <c r="S19" i="4"/>
  <c r="T19" i="4" s="1"/>
  <c r="S18" i="4"/>
  <c r="U49" i="4"/>
  <c r="V49" i="4" s="1"/>
  <c r="W49" i="4" s="1"/>
  <c r="W50" i="4"/>
  <c r="X50" i="4" s="1"/>
  <c r="X51" i="4"/>
  <c r="Y51" i="4" s="1"/>
  <c r="S15" i="4"/>
  <c r="U45" i="4"/>
  <c r="U46" i="4"/>
  <c r="D124" i="6"/>
  <c r="T28" i="5"/>
  <c r="V46" i="4" l="1"/>
  <c r="V43" i="4"/>
  <c r="T18" i="4"/>
  <c r="U18" i="4" s="1"/>
  <c r="V18" i="4" s="1"/>
  <c r="T17" i="4"/>
  <c r="V48" i="4"/>
  <c r="W48" i="4" s="1"/>
  <c r="X48" i="4" s="1"/>
  <c r="U19" i="4"/>
  <c r="V19" i="4" s="1"/>
  <c r="W19" i="4" s="1"/>
  <c r="X19" i="4" s="1"/>
  <c r="Y50" i="4"/>
  <c r="Z50" i="4" s="1"/>
  <c r="Y49" i="4"/>
  <c r="W46" i="4"/>
  <c r="T14" i="4"/>
  <c r="T13" i="4"/>
  <c r="T16" i="4"/>
  <c r="T15" i="4"/>
  <c r="X49" i="4"/>
  <c r="V45" i="4"/>
  <c r="V44" i="4"/>
  <c r="Z51" i="4"/>
  <c r="AA51" i="4" s="1"/>
  <c r="W45" i="4" l="1"/>
  <c r="X45" i="4" s="1"/>
  <c r="W18" i="4"/>
  <c r="X18" i="4" s="1"/>
  <c r="Y18" i="4" s="1"/>
  <c r="Z18" i="4" s="1"/>
  <c r="W47" i="4"/>
  <c r="X46" i="4" s="1"/>
  <c r="Y19" i="4"/>
  <c r="Z19" i="4" s="1"/>
  <c r="AA50" i="4"/>
  <c r="AB50" i="4" s="1"/>
  <c r="AB51" i="4"/>
  <c r="AC51" i="4" s="1"/>
  <c r="U12" i="4"/>
  <c r="V12" i="4" s="1"/>
  <c r="U13" i="4"/>
  <c r="U15" i="4"/>
  <c r="U14" i="4"/>
  <c r="U16" i="4"/>
  <c r="U17" i="4"/>
  <c r="V17" i="4" s="1"/>
  <c r="Z49" i="4"/>
  <c r="AA49" i="4" s="1"/>
  <c r="W44" i="4"/>
  <c r="W43" i="4"/>
  <c r="Y48" i="4"/>
  <c r="Z48" i="4" s="1"/>
  <c r="X44" i="4" l="1"/>
  <c r="Y44" i="4" s="1"/>
  <c r="X47" i="4"/>
  <c r="Y47" i="4" s="1"/>
  <c r="Z47" i="4" s="1"/>
  <c r="AA47" i="4" s="1"/>
  <c r="AB49" i="4"/>
  <c r="AC49" i="4" s="1"/>
  <c r="AC50" i="4"/>
  <c r="X42" i="4"/>
  <c r="Y42" i="4" s="1"/>
  <c r="X43" i="4"/>
  <c r="Y46" i="4"/>
  <c r="Y45" i="4"/>
  <c r="AA48" i="4"/>
  <c r="AB48" i="4" s="1"/>
  <c r="V16" i="4"/>
  <c r="W17" i="4" s="1"/>
  <c r="X17" i="4" s="1"/>
  <c r="V15" i="4"/>
  <c r="V14" i="4"/>
  <c r="V13" i="4"/>
  <c r="Y43" i="4" l="1"/>
  <c r="Z43" i="4" s="1"/>
  <c r="Z46" i="4"/>
  <c r="AA46" i="4" s="1"/>
  <c r="AB46" i="4" s="1"/>
  <c r="Z42" i="4"/>
  <c r="AA42" i="4" s="1"/>
  <c r="AC48" i="4"/>
  <c r="AB47" i="4"/>
  <c r="AC47" i="4" s="1"/>
  <c r="W13" i="4"/>
  <c r="W12" i="4"/>
  <c r="X12" i="4" s="1"/>
  <c r="Z45" i="4"/>
  <c r="Z44" i="4"/>
  <c r="W16" i="4"/>
  <c r="W15" i="4"/>
  <c r="W14" i="4"/>
  <c r="AA45" i="4" l="1"/>
  <c r="AB45" i="4" s="1"/>
  <c r="AC45" i="4" s="1"/>
  <c r="X13" i="4"/>
  <c r="X14" i="4"/>
  <c r="AC46" i="4"/>
  <c r="X15" i="4"/>
  <c r="X16" i="4"/>
  <c r="AA43" i="4"/>
  <c r="AA44" i="4"/>
  <c r="AB44" i="4" l="1"/>
  <c r="AC44" i="4" s="1"/>
  <c r="Y14" i="4"/>
  <c r="Y15" i="4"/>
  <c r="Y17" i="4"/>
  <c r="Z17" i="4" s="1"/>
  <c r="Y16" i="4"/>
  <c r="AB43" i="4"/>
  <c r="AB42" i="4"/>
  <c r="AC42" i="4" s="1"/>
  <c r="Y12" i="4"/>
  <c r="Z12" i="4" s="1"/>
  <c r="Y13" i="4"/>
  <c r="AC43" i="4" l="1"/>
  <c r="AA12" i="4"/>
  <c r="Z16" i="4"/>
  <c r="Z15" i="4"/>
  <c r="Z13" i="4"/>
  <c r="AA13" i="4" s="1" a="1"/>
  <c r="AA13" i="4" s="1"/>
  <c r="Z14" i="4"/>
  <c r="B31" i="4" l="1"/>
  <c r="A115" i="6"/>
  <c r="G115" i="6" s="1"/>
  <c r="AA14" i="4" a="1"/>
  <c r="AA14" i="4" s="1"/>
  <c r="AA15" i="4" s="1" a="1"/>
  <c r="AA15" i="4" s="1"/>
  <c r="B30" i="4"/>
  <c r="A114" i="6"/>
  <c r="G114" i="6" s="1"/>
  <c r="AA16" i="4" l="1" a="1"/>
  <c r="AA16" i="4" s="1"/>
  <c r="AA17" i="4" s="1" a="1"/>
  <c r="AA17" i="4" s="1"/>
  <c r="A117" i="6"/>
  <c r="G117" i="6" s="1"/>
  <c r="B33" i="4"/>
  <c r="O31" i="4"/>
  <c r="A18" i="6"/>
  <c r="G7" i="6"/>
  <c r="H7" i="6" s="1"/>
  <c r="O30" i="4"/>
  <c r="A17" i="6"/>
  <c r="B32" i="4"/>
  <c r="A116" i="6"/>
  <c r="G116" i="6" s="1"/>
  <c r="P54" i="4" l="1"/>
  <c r="P42" i="4"/>
  <c r="B42" i="4" s="1"/>
  <c r="A28" i="6" s="1"/>
  <c r="D7" i="6"/>
  <c r="C7" i="6"/>
  <c r="A20" i="6"/>
  <c r="O33" i="4"/>
  <c r="B35" i="4"/>
  <c r="A119" i="6"/>
  <c r="G119" i="6" s="1"/>
  <c r="AA18" i="4" a="1"/>
  <c r="AA18" i="4" s="1"/>
  <c r="F29" i="6"/>
  <c r="H29" i="6" s="1"/>
  <c r="F40" i="6"/>
  <c r="F18" i="6"/>
  <c r="H18" i="6" s="1"/>
  <c r="A19" i="6"/>
  <c r="O32" i="4"/>
  <c r="P55" i="4"/>
  <c r="P43" i="4"/>
  <c r="B43" i="4" s="1"/>
  <c r="A29" i="6" s="1"/>
  <c r="F28" i="6"/>
  <c r="H28" i="6" s="1"/>
  <c r="F17" i="6"/>
  <c r="H17" i="6" s="1"/>
  <c r="F39" i="6"/>
  <c r="A118" i="6"/>
  <c r="G118" i="6" s="1"/>
  <c r="B34" i="4"/>
  <c r="P56" i="4" l="1"/>
  <c r="P44" i="4"/>
  <c r="B44" i="4" s="1"/>
  <c r="A30" i="6" s="1"/>
  <c r="AA19" i="4" a="1"/>
  <c r="AA19" i="4" s="1"/>
  <c r="F19" i="6"/>
  <c r="H19" i="6" s="1"/>
  <c r="F41" i="6"/>
  <c r="F30" i="6"/>
  <c r="H30" i="6" s="1"/>
  <c r="F31" i="6"/>
  <c r="H31" i="6" s="1"/>
  <c r="F20" i="6"/>
  <c r="H20" i="6" s="1"/>
  <c r="F42" i="6"/>
  <c r="P45" i="4"/>
  <c r="B45" i="4" s="1"/>
  <c r="A31" i="6" s="1"/>
  <c r="P57" i="4"/>
  <c r="C18" i="6"/>
  <c r="D18" i="6"/>
  <c r="H39" i="6"/>
  <c r="F50" i="6"/>
  <c r="F98" i="6"/>
  <c r="H98" i="6" s="1"/>
  <c r="F114" i="6"/>
  <c r="F99" i="6"/>
  <c r="H99" i="6" s="1"/>
  <c r="F51" i="6"/>
  <c r="F115" i="6"/>
  <c r="H115" i="6" s="1"/>
  <c r="H40" i="6"/>
  <c r="D17" i="6"/>
  <c r="C17" i="6"/>
  <c r="D29" i="6"/>
  <c r="C29" i="6"/>
  <c r="K115" i="6"/>
  <c r="O35" i="4"/>
  <c r="A22" i="6"/>
  <c r="O34" i="4"/>
  <c r="A21" i="6"/>
  <c r="K114" i="6"/>
  <c r="D28" i="6"/>
  <c r="C28" i="6"/>
  <c r="A120" i="6"/>
  <c r="B36" i="4"/>
  <c r="B115" i="4"/>
  <c r="A94" i="6" s="1"/>
  <c r="B135" i="4"/>
  <c r="A110" i="6" s="1"/>
  <c r="B131" i="4"/>
  <c r="A108" i="6" s="1"/>
  <c r="B119" i="4"/>
  <c r="A97" i="6" s="1"/>
  <c r="B137" i="4"/>
  <c r="A111" i="6" s="1"/>
  <c r="B117" i="4"/>
  <c r="A95" i="6" s="1"/>
  <c r="B133" i="4"/>
  <c r="A109" i="6" s="1"/>
  <c r="B78" i="4"/>
  <c r="A61" i="6" s="1"/>
  <c r="B102" i="4"/>
  <c r="A83" i="6" s="1"/>
  <c r="B120" i="4"/>
  <c r="A98" i="6" s="1"/>
  <c r="B54" i="4"/>
  <c r="A39" i="6" s="1"/>
  <c r="B66" i="4"/>
  <c r="A50" i="6" s="1"/>
  <c r="B90" i="4"/>
  <c r="A72" i="6" s="1"/>
  <c r="B91" i="4"/>
  <c r="A73" i="6" s="1"/>
  <c r="B55" i="4"/>
  <c r="A40" i="6" s="1"/>
  <c r="B103" i="4"/>
  <c r="A84" i="6" s="1"/>
  <c r="B67" i="4"/>
  <c r="A51" i="6" s="1"/>
  <c r="B121" i="4"/>
  <c r="A99" i="6" s="1"/>
  <c r="B79" i="4"/>
  <c r="A62" i="6" s="1"/>
  <c r="P46" i="4" l="1"/>
  <c r="B46" i="4" s="1"/>
  <c r="A32" i="6" s="1"/>
  <c r="P58" i="4"/>
  <c r="D40" i="6"/>
  <c r="C40" i="6"/>
  <c r="D39" i="6"/>
  <c r="C39" i="6"/>
  <c r="K116" i="6"/>
  <c r="D30" i="6"/>
  <c r="C30" i="6"/>
  <c r="F33" i="6"/>
  <c r="H33" i="6" s="1"/>
  <c r="F44" i="6"/>
  <c r="F22" i="6"/>
  <c r="H22" i="6" s="1"/>
  <c r="D115" i="6"/>
  <c r="C115" i="6"/>
  <c r="F100" i="6"/>
  <c r="H100" i="6" s="1"/>
  <c r="F116" i="6"/>
  <c r="H116" i="6" s="1"/>
  <c r="F52" i="6"/>
  <c r="H41" i="6"/>
  <c r="P47" i="4"/>
  <c r="B47" i="4" s="1"/>
  <c r="A33" i="6" s="1"/>
  <c r="P59" i="4"/>
  <c r="F62" i="6"/>
  <c r="H51" i="6"/>
  <c r="D19" i="6"/>
  <c r="C19" i="6"/>
  <c r="D99" i="6"/>
  <c r="C99" i="6"/>
  <c r="B57" i="4"/>
  <c r="A42" i="6" s="1"/>
  <c r="B123" i="4"/>
  <c r="A101" i="6" s="1"/>
  <c r="B81" i="4"/>
  <c r="A64" i="6" s="1"/>
  <c r="B93" i="4"/>
  <c r="A75" i="6" s="1"/>
  <c r="B69" i="4"/>
  <c r="A53" i="6" s="1"/>
  <c r="B105" i="4"/>
  <c r="A86" i="6" s="1"/>
  <c r="A121" i="6"/>
  <c r="B37" i="4"/>
  <c r="AA20" i="4" a="1"/>
  <c r="AA20" i="4" s="1"/>
  <c r="O36" i="4"/>
  <c r="A23" i="6"/>
  <c r="H114" i="6"/>
  <c r="B2" i="6"/>
  <c r="H42" i="6"/>
  <c r="F101" i="6"/>
  <c r="H101" i="6" s="1"/>
  <c r="F53" i="6"/>
  <c r="F117" i="6"/>
  <c r="H117" i="6" s="1"/>
  <c r="B104" i="4"/>
  <c r="A85" i="6" s="1"/>
  <c r="B80" i="4"/>
  <c r="A63" i="6" s="1"/>
  <c r="B56" i="4"/>
  <c r="A41" i="6" s="1"/>
  <c r="B122" i="4"/>
  <c r="A100" i="6" s="1"/>
  <c r="B92" i="4"/>
  <c r="A74" i="6" s="1"/>
  <c r="B68" i="4"/>
  <c r="A52" i="6" s="1"/>
  <c r="D98" i="6"/>
  <c r="C98" i="6"/>
  <c r="C20" i="6"/>
  <c r="D20" i="6"/>
  <c r="F43" i="6"/>
  <c r="F21" i="6"/>
  <c r="H21" i="6" s="1"/>
  <c r="F32" i="6"/>
  <c r="H32" i="6" s="1"/>
  <c r="H50" i="6"/>
  <c r="F61" i="6"/>
  <c r="K117" i="6"/>
  <c r="C31" i="6"/>
  <c r="D31" i="6"/>
  <c r="K118" i="6" l="1"/>
  <c r="C32" i="6"/>
  <c r="D32" i="6"/>
  <c r="D42" i="6"/>
  <c r="C42" i="6"/>
  <c r="C116" i="6"/>
  <c r="D116" i="6"/>
  <c r="D21" i="6"/>
  <c r="C21" i="6"/>
  <c r="D100" i="6"/>
  <c r="C100" i="6"/>
  <c r="C114" i="6"/>
  <c r="D114" i="6"/>
  <c r="A24" i="6"/>
  <c r="O37" i="4"/>
  <c r="C51" i="6"/>
  <c r="D51" i="6"/>
  <c r="H62" i="6"/>
  <c r="F73" i="6"/>
  <c r="C50" i="6"/>
  <c r="D50" i="6"/>
  <c r="P60" i="4"/>
  <c r="P48" i="4"/>
  <c r="B48" i="4" s="1"/>
  <c r="A34" i="6" s="1"/>
  <c r="B59" i="4"/>
  <c r="A44" i="6" s="1"/>
  <c r="B95" i="4"/>
  <c r="A77" i="6" s="1"/>
  <c r="B125" i="4"/>
  <c r="A103" i="6" s="1"/>
  <c r="B107" i="4"/>
  <c r="A88" i="6" s="1"/>
  <c r="B71" i="4"/>
  <c r="A55" i="6" s="1"/>
  <c r="B83" i="4"/>
  <c r="A66" i="6" s="1"/>
  <c r="D22" i="6"/>
  <c r="C22" i="6"/>
  <c r="B38" i="4"/>
  <c r="A122" i="6"/>
  <c r="AA21" i="4" a="1"/>
  <c r="AA21" i="4" s="1"/>
  <c r="AA22" i="4" s="1"/>
  <c r="AA23" i="4" s="1"/>
  <c r="F103" i="6"/>
  <c r="H103" i="6" s="1"/>
  <c r="H44" i="6"/>
  <c r="F55" i="6"/>
  <c r="F119" i="6"/>
  <c r="H119" i="6" s="1"/>
  <c r="F118" i="6"/>
  <c r="H118" i="6" s="1"/>
  <c r="H43" i="6"/>
  <c r="F54" i="6"/>
  <c r="F102" i="6"/>
  <c r="H102" i="6" s="1"/>
  <c r="F94" i="6"/>
  <c r="D117" i="6"/>
  <c r="C117" i="6"/>
  <c r="H61" i="6"/>
  <c r="F72" i="6"/>
  <c r="F64" i="6"/>
  <c r="H53" i="6"/>
  <c r="C41" i="6"/>
  <c r="D41" i="6"/>
  <c r="K119" i="6"/>
  <c r="C33" i="6"/>
  <c r="D33" i="6"/>
  <c r="B124" i="4"/>
  <c r="A102" i="6" s="1"/>
  <c r="B82" i="4"/>
  <c r="A65" i="6" s="1"/>
  <c r="B106" i="4"/>
  <c r="A87" i="6" s="1"/>
  <c r="B94" i="4"/>
  <c r="A76" i="6" s="1"/>
  <c r="B58" i="4"/>
  <c r="A43" i="6" s="1"/>
  <c r="B70" i="4"/>
  <c r="A54" i="6" s="1"/>
  <c r="D101" i="6"/>
  <c r="C101" i="6"/>
  <c r="H52" i="6"/>
  <c r="F63" i="6"/>
  <c r="Q53" i="4" l="1"/>
  <c r="Q41" i="4"/>
  <c r="B41" i="4" s="1"/>
  <c r="A27" i="6" s="1"/>
  <c r="F75" i="6"/>
  <c r="H64" i="6"/>
  <c r="H72" i="6"/>
  <c r="F83" i="6"/>
  <c r="H83" i="6" s="1"/>
  <c r="D118" i="6"/>
  <c r="C118" i="6"/>
  <c r="B108" i="4"/>
  <c r="A89" i="6" s="1"/>
  <c r="B60" i="4"/>
  <c r="A45" i="6" s="1"/>
  <c r="B96" i="4"/>
  <c r="A78" i="6" s="1"/>
  <c r="B84" i="4"/>
  <c r="A67" i="6" s="1"/>
  <c r="B126" i="4"/>
  <c r="A104" i="6" s="1"/>
  <c r="B72" i="4"/>
  <c r="A56" i="6" s="1"/>
  <c r="P61" i="4"/>
  <c r="P49" i="4"/>
  <c r="B49" i="4" s="1"/>
  <c r="A35" i="6" s="1"/>
  <c r="D61" i="6"/>
  <c r="C61" i="6"/>
  <c r="D119" i="6"/>
  <c r="C119" i="6"/>
  <c r="F66" i="6"/>
  <c r="H55" i="6"/>
  <c r="D52" i="6"/>
  <c r="C52" i="6"/>
  <c r="C43" i="6"/>
  <c r="D43" i="6"/>
  <c r="C44" i="6"/>
  <c r="D44" i="6"/>
  <c r="F95" i="6"/>
  <c r="F109" i="6"/>
  <c r="H109" i="6" s="1"/>
  <c r="F110" i="6"/>
  <c r="H110" i="6" s="1"/>
  <c r="F111" i="6"/>
  <c r="H111" i="6" s="1"/>
  <c r="F108" i="6"/>
  <c r="H108" i="6" s="1"/>
  <c r="H94" i="6"/>
  <c r="D103" i="6"/>
  <c r="C103" i="6"/>
  <c r="H73" i="6"/>
  <c r="F84" i="6"/>
  <c r="H84" i="6" s="1"/>
  <c r="B39" i="4"/>
  <c r="A123" i="6"/>
  <c r="O38" i="4"/>
  <c r="A25" i="6"/>
  <c r="D62" i="6"/>
  <c r="C62" i="6"/>
  <c r="D102" i="6"/>
  <c r="C102" i="6"/>
  <c r="H63" i="6"/>
  <c r="F74" i="6"/>
  <c r="D53" i="6"/>
  <c r="C53" i="6"/>
  <c r="H54" i="6"/>
  <c r="F65" i="6"/>
  <c r="F85" i="6" l="1"/>
  <c r="H85" i="6" s="1"/>
  <c r="H74" i="6"/>
  <c r="C63" i="6"/>
  <c r="D63" i="6"/>
  <c r="D84" i="6"/>
  <c r="C84" i="6"/>
  <c r="D109" i="6"/>
  <c r="C109" i="6"/>
  <c r="C55" i="6"/>
  <c r="D55" i="6"/>
  <c r="B85" i="4"/>
  <c r="A68" i="6" s="1"/>
  <c r="B97" i="4"/>
  <c r="A79" i="6" s="1"/>
  <c r="B61" i="4"/>
  <c r="A46" i="6" s="1"/>
  <c r="B109" i="4"/>
  <c r="A90" i="6" s="1"/>
  <c r="B73" i="4"/>
  <c r="A57" i="6" s="1"/>
  <c r="B127" i="4"/>
  <c r="A105" i="6" s="1"/>
  <c r="D73" i="6"/>
  <c r="C73" i="6"/>
  <c r="H95" i="6"/>
  <c r="F96" i="6"/>
  <c r="H96" i="6" s="1"/>
  <c r="H66" i="6"/>
  <c r="F77" i="6"/>
  <c r="D83" i="6"/>
  <c r="C83" i="6"/>
  <c r="P50" i="4"/>
  <c r="B50" i="4" s="1"/>
  <c r="A36" i="6" s="1"/>
  <c r="P62" i="4"/>
  <c r="D110" i="6"/>
  <c r="C110" i="6"/>
  <c r="D72" i="6"/>
  <c r="C72" i="6"/>
  <c r="D108" i="6"/>
  <c r="C108" i="6"/>
  <c r="O39" i="4"/>
  <c r="A26" i="6"/>
  <c r="C64" i="6"/>
  <c r="D64" i="6"/>
  <c r="F76" i="6"/>
  <c r="H65" i="6"/>
  <c r="D54" i="6"/>
  <c r="C54" i="6"/>
  <c r="D94" i="6"/>
  <c r="C94" i="6"/>
  <c r="H75" i="6"/>
  <c r="F86" i="6"/>
  <c r="H86" i="6" s="1"/>
  <c r="C111" i="6"/>
  <c r="D111" i="6"/>
  <c r="B77" i="4"/>
  <c r="A60" i="6" s="1"/>
  <c r="B101" i="4"/>
  <c r="A82" i="6" s="1"/>
  <c r="B65" i="4"/>
  <c r="A49" i="6" s="1"/>
  <c r="B89" i="4"/>
  <c r="A71" i="6" s="1"/>
  <c r="B53" i="4"/>
  <c r="A38" i="6" s="1"/>
  <c r="D65" i="6" l="1"/>
  <c r="C65" i="6"/>
  <c r="H77" i="6"/>
  <c r="F88" i="6"/>
  <c r="H88" i="6" s="1"/>
  <c r="H76" i="6"/>
  <c r="F87" i="6"/>
  <c r="H87" i="6" s="1"/>
  <c r="C66" i="6"/>
  <c r="D66" i="6"/>
  <c r="D86" i="6"/>
  <c r="C86" i="6"/>
  <c r="C96" i="6"/>
  <c r="D96" i="6"/>
  <c r="C75" i="6"/>
  <c r="D75" i="6"/>
  <c r="D95" i="6"/>
  <c r="C95" i="6"/>
  <c r="B98" i="4"/>
  <c r="A80" i="6" s="1"/>
  <c r="B62" i="4"/>
  <c r="A47" i="6" s="1"/>
  <c r="B86" i="4"/>
  <c r="A69" i="6" s="1"/>
  <c r="B128" i="4"/>
  <c r="A106" i="6" s="1"/>
  <c r="B110" i="4"/>
  <c r="A91" i="6" s="1"/>
  <c r="B74" i="4"/>
  <c r="A58" i="6" s="1"/>
  <c r="D74" i="6"/>
  <c r="C74" i="6"/>
  <c r="P63" i="4"/>
  <c r="P51" i="4"/>
  <c r="B51" i="4" s="1"/>
  <c r="A37" i="6" s="1"/>
  <c r="D85" i="6"/>
  <c r="C85" i="6"/>
  <c r="D87" i="6" l="1"/>
  <c r="C87" i="6"/>
  <c r="C76" i="6"/>
  <c r="D76" i="6"/>
  <c r="C77" i="6"/>
  <c r="D77" i="6"/>
  <c r="H125" i="6"/>
  <c r="D2" i="6" s="1"/>
  <c r="C88" i="6"/>
  <c r="D88" i="6"/>
  <c r="B75" i="4"/>
  <c r="A59" i="6" s="1"/>
  <c r="B129" i="4"/>
  <c r="A107" i="6" s="1"/>
  <c r="B63" i="4"/>
  <c r="A48" i="6" s="1"/>
  <c r="B99" i="4"/>
  <c r="A81" i="6" s="1"/>
  <c r="B111" i="4"/>
  <c r="A92" i="6" s="1"/>
  <c r="B87" i="4"/>
  <c r="A70"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<sst xmlns="http://schemas.openxmlformats.org/spreadsheetml/2006/main" count="27978" uniqueCount="20065">
  <si>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</si>
  <si>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</si>
  <si>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</si>
  <si>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</si>
  <si>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</si>
  <si>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</si>
  <si>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</si>
  <si>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</si>
  <si>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</si>
  <si>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</si>
  <si>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</si>
  <si>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</si>
  <si>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</si>
  <si>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</si>
  <si>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</si>
  <si>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</si>
  <si>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</si>
  <si>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</si>
  <si>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</si>
  <si>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</si>
  <si>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</si>
  <si>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</si>
  <si>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</si>
  <si>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</si>
  <si>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</si>
  <si>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</si>
  <si>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</si>
  <si>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</si>
  <si>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</si>
  <si>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</si>
  <si>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</si>
  <si>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</si>
  <si>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</si>
  <si>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</si>
  <si>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</si>
  <si>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</si>
  <si>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</si>
  <si>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</si>
  <si>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</si>
  <si>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</si>
  <si>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</si>
  <si>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</si>
  <si>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</si>
  <si>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</si>
  <si>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</si>
  <si>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</si>
  <si>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</si>
  <si>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</si>
  <si>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</si>
  <si>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</si>
  <si>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</si>
  <si>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</si>
  <si>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</si>
  <si>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</si>
  <si>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</si>
  <si>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</si>
  <si>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</si>
  <si>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</si>
  <si>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</si>
  <si>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</si>
  <si>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</si>
  <si>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</si>
  <si>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</si>
  <si>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</si>
  <si>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</si>
  <si>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</si>
  <si>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</si>
  <si>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</si>
  <si>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</si>
  <si>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</si>
  <si>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</si>
  <si>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</si>
  <si>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</si>
  <si>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</si>
  <si>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</si>
  <si>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</si>
  <si>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</si>
  <si>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</si>
  <si>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</si>
  <si>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</si>
  <si>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</si>
  <si>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</si>
  <si>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</si>
  <si>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</si>
  <si>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</si>
  <si>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</si>
  <si>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</si>
  <si>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</si>
  <si>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</si>
  <si>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</si>
  <si>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</si>
  <si>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</si>
  <si>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</si>
  <si>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</si>
  <si>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</si>
  <si>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</si>
  <si>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</si>
  <si>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</si>
  <si>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</si>
  <si>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</si>
  <si>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</si>
  <si>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</si>
  <si>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</si>
  <si>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</si>
  <si>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</si>
  <si>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</si>
  <si>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</si>
  <si>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</si>
  <si>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</si>
  <si>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</si>
  <si>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</si>
  <si>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</si>
  <si>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</si>
  <si>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</si>
  <si>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</si>
  <si>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</si>
  <si>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</si>
  <si>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</si>
  <si>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</si>
  <si>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</si>
  <si>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</si>
  <si>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</si>
  <si>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</si>
  <si>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</si>
  <si>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</si>
  <si>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</si>
  <si>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</si>
  <si>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</si>
  <si>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</si>
  <si>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</si>
  <si>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</si>
  <si>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</si>
  <si>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</si>
  <si>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</si>
  <si>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</si>
  <si>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</si>
  <si>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</si>
  <si>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</si>
  <si>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</si>
  <si>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</si>
  <si>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</si>
  <si>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</si>
  <si>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</si>
  <si>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</si>
  <si>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</si>
  <si>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</si>
  <si>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</si>
  <si>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</si>
  <si>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</si>
  <si>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</si>
  <si>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</si>
  <si>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</si>
  <si>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</si>
  <si>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</si>
  <si>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</si>
  <si>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</si>
  <si>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</si>
  <si>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</si>
  <si>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</si>
  <si>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</si>
  <si>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</si>
  <si>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</si>
  <si>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</si>
  <si>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</si>
  <si>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</si>
  <si>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</si>
  <si>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</si>
  <si>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</si>
  <si>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</si>
  <si>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</si>
  <si>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</si>
  <si>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</si>
  <si>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</si>
  <si>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</si>
  <si>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</si>
  <si>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</si>
  <si>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</si>
  <si>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</si>
  <si>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</si>
  <si>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</si>
  <si>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</si>
  <si>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</si>
  <si>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</si>
  <si>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</si>
  <si>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</si>
  <si>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</si>
  <si>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</si>
  <si>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</si>
  <si>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</si>
  <si>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</si>
  <si>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</si>
  <si>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</si>
  <si>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</si>
  <si>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</si>
  <si>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</si>
  <si>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</si>
  <si>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</si>
  <si>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</si>
  <si>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</si>
  <si>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</si>
  <si>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</si>
  <si>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</si>
  <si>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</si>
  <si>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</si>
  <si>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</si>
  <si>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</si>
  <si>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</si>
  <si>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</si>
  <si>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</si>
  <si>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</si>
  <si>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</si>
  <si>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</si>
  <si>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</si>
  <si>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</si>
  <si>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</si>
  <si>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</si>
  <si>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</si>
  <si>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</si>
  <si>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</si>
  <si>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</si>
  <si>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</si>
  <si>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</si>
  <si>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</si>
  <si>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</si>
  <si>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</si>
  <si>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</si>
  <si>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</si>
  <si>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</si>
  <si>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</si>
  <si>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</si>
  <si>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</si>
  <si>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</si>
  <si>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</si>
  <si>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</si>
  <si>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</si>
  <si>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</si>
  <si>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</si>
  <si>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</si>
  <si>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</si>
  <si>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</si>
  <si>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</si>
  <si>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</si>
  <si>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</si>
  <si>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</si>
  <si>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</si>
  <si>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</si>
  <si>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</si>
  <si>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</si>
  <si>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</si>
  <si>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</si>
  <si>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</si>
  <si>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</si>
  <si>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</si>
  <si>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</si>
  <si>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</si>
  <si>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</si>
  <si>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</si>
  <si>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</si>
  <si>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</si>
  <si>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</si>
  <si>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</si>
  <si>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</si>
  <si>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</si>
  <si>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</si>
  <si>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</si>
  <si>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</si>
  <si>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</si>
  <si>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</si>
  <si>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</si>
  <si>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</si>
  <si>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</si>
  <si>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</si>
  <si>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</si>
  <si>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</si>
  <si>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</si>
  <si>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</si>
  <si>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</si>
  <si>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</si>
  <si>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</si>
  <si>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</si>
  <si>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</si>
  <si>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</si>
  <si>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</si>
  <si>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</si>
  <si>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</si>
  <si>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</si>
  <si>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</si>
  <si>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</si>
  <si>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</si>
  <si>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</si>
  <si>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</si>
  <si>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</si>
  <si>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</si>
  <si>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</si>
  <si>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</si>
  <si>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</si>
  <si>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</si>
  <si>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</si>
  <si>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</si>
  <si>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</si>
  <si>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</si>
  <si>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</si>
  <si>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</si>
  <si>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</si>
  <si>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</si>
  <si>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</si>
  <si>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</si>
  <si>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</si>
  <si>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</si>
  <si>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</si>
  <si>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</si>
  <si>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</si>
  <si>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</si>
  <si>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</si>
  <si>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</si>
  <si>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</si>
  <si>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</si>
  <si>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</si>
  <si>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</si>
  <si>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</si>
  <si>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</si>
  <si>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</si>
  <si>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</si>
  <si>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</si>
  <si>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</si>
  <si>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</si>
  <si>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</si>
  <si>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</si>
  <si>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</si>
  <si>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</si>
  <si>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</si>
  <si>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</si>
  <si>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</si>
  <si>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</si>
  <si>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</si>
  <si>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</si>
  <si>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</si>
  <si>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</si>
  <si>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</si>
  <si>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</si>
  <si>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</si>
  <si>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</si>
  <si>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</si>
  <si>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</si>
  <si>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</si>
  <si>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</si>
  <si>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</si>
  <si>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</si>
  <si>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</si>
  <si>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</si>
  <si>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</si>
  <si>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</si>
  <si>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</si>
  <si>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</si>
  <si>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</si>
  <si>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</si>
  <si>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</si>
  <si>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</si>
  <si>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</si>
  <si>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</si>
  <si>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</si>
  <si>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</si>
  <si>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</si>
  <si>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</si>
  <si>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</si>
  <si>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</si>
  <si>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</si>
  <si>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</si>
  <si>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</si>
  <si>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</si>
  <si>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</si>
  <si>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</si>
  <si>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</si>
  <si>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</si>
  <si>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</si>
  <si>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</si>
  <si>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</si>
  <si>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</si>
  <si>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</si>
  <si>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</si>
  <si>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</si>
  <si>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</si>
  <si>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</si>
  <si>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</si>
  <si>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</si>
  <si>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</si>
  <si>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</si>
  <si>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</si>
  <si>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</si>
  <si>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</si>
  <si>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</si>
  <si>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</si>
  <si>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</si>
  <si>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</si>
  <si>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</si>
  <si>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</si>
  <si>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</si>
  <si>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</si>
  <si>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</si>
  <si>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</si>
  <si>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</si>
  <si>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</si>
  <si>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</si>
  <si>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</si>
  <si>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</si>
  <si>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</si>
  <si>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</si>
  <si>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</si>
  <si>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</si>
  <si>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</si>
  <si>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</si>
  <si>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</si>
  <si>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</si>
  <si>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</si>
  <si>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</si>
  <si>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</si>
  <si>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</si>
  <si>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</si>
  <si>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</si>
  <si>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</si>
  <si>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</si>
  <si>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</si>
  <si>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</si>
  <si>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</si>
  <si>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</si>
  <si>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</si>
  <si>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</si>
  <si>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</si>
  <si>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</si>
  <si>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</si>
  <si>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</si>
  <si>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</si>
  <si>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</si>
  <si>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</si>
  <si>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</si>
  <si>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</si>
  <si>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</si>
  <si>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</si>
  <si>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</si>
  <si>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</si>
  <si>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</si>
  <si>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</si>
  <si>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</si>
  <si>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</si>
  <si>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</si>
  <si>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</si>
  <si>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</si>
  <si>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</si>
  <si>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</si>
  <si>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</si>
  <si>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</si>
  <si>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</si>
  <si>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</si>
  <si>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</si>
  <si>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</si>
  <si>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</si>
  <si>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</si>
  <si>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</si>
  <si>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</si>
  <si>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</si>
  <si>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</si>
  <si>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</si>
  <si>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</si>
  <si>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</si>
  <si>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</si>
  <si>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</si>
  <si>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</si>
  <si>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</si>
  <si>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</si>
  <si>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</si>
  <si>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</si>
  <si>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</si>
  <si>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</si>
  <si>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</si>
  <si>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</si>
  <si>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</si>
  <si>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</si>
  <si>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</si>
  <si>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</si>
  <si>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</si>
  <si>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</si>
  <si>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</si>
  <si>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</si>
  <si>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</si>
  <si>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</si>
  <si>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</si>
  <si>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</si>
  <si>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</si>
  <si>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</si>
  <si>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</si>
  <si>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</si>
  <si>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</si>
  <si>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</si>
  <si>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</si>
  <si>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</si>
  <si>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</si>
  <si>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</si>
  <si>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</si>
  <si>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</si>
  <si>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</si>
  <si>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</si>
  <si>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</si>
  <si>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</si>
  <si>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</si>
  <si>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</si>
  <si>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</si>
  <si>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</si>
  <si>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</si>
  <si>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</si>
  <si>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</si>
  <si>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</si>
  <si>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</si>
  <si>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</si>
  <si>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</si>
  <si>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</si>
  <si>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</si>
  <si>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</si>
  <si>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</si>
  <si>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</si>
  <si>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</si>
  <si>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</si>
  <si>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</si>
  <si>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</si>
  <si>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</si>
  <si>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</si>
  <si>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</si>
  <si>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</si>
  <si>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</si>
  <si>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</si>
  <si>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</si>
  <si>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</si>
  <si>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</si>
  <si>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</si>
  <si>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</si>
  <si>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</si>
  <si>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</si>
  <si>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</si>
  <si>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</si>
  <si>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</si>
  <si>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</si>
  <si>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</si>
  <si>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</si>
  <si>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</si>
  <si>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</si>
  <si>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</si>
  <si>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</si>
  <si>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</si>
  <si>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</si>
  <si>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</si>
  <si>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</si>
  <si>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</si>
  <si>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</si>
  <si>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</si>
  <si>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</si>
  <si>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</si>
  <si>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</si>
  <si>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</si>
  <si>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</si>
  <si>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</si>
  <si>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</si>
  <si>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</si>
  <si>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</si>
  <si>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</si>
  <si>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</si>
  <si>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</si>
  <si>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</si>
  <si>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</si>
  <si>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</si>
  <si>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</si>
  <si>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</si>
  <si>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</si>
  <si>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</si>
  <si>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</si>
  <si>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</si>
  <si>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</si>
  <si>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</si>
  <si>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</si>
  <si>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</si>
  <si>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</si>
  <si>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</si>
  <si>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</si>
  <si>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</si>
  <si>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</si>
  <si>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</si>
  <si>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</si>
  <si>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</si>
  <si>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</si>
  <si>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</si>
  <si>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</si>
  <si>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</si>
  <si>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</si>
  <si>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</si>
  <si>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</si>
  <si>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</si>
  <si>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</si>
  <si>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</si>
  <si>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</si>
  <si>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</si>
  <si>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</si>
  <si>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</si>
  <si>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</si>
  <si>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</si>
  <si>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</si>
  <si>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</si>
  <si>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</si>
  <si>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</si>
  <si>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</si>
  <si>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</si>
  <si>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</si>
  <si>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</si>
  <si>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</si>
  <si>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</si>
  <si>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</si>
  <si>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</si>
  <si>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</si>
  <si>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</si>
  <si>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</si>
  <si>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</si>
  <si>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</si>
  <si>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</si>
  <si>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</si>
  <si>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</si>
  <si>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</si>
  <si>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</si>
  <si>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</si>
  <si>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</si>
  <si>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</si>
  <si>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</si>
  <si>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</si>
  <si>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</si>
  <si>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</si>
  <si>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</si>
  <si>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</si>
  <si>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</si>
  <si>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</si>
  <si>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</si>
  <si>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</si>
  <si>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</si>
  <si>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</si>
  <si>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</si>
  <si>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</si>
  <si>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</si>
  <si>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</si>
  <si>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</si>
  <si>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</si>
  <si>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</si>
  <si>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</si>
  <si>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</si>
  <si>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</si>
  <si>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</si>
  <si>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</si>
  <si>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</si>
  <si>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</si>
  <si>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</si>
  <si>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</si>
  <si>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</si>
  <si>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</si>
  <si>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</si>
  <si>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</si>
  <si>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</si>
  <si>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</si>
  <si>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</si>
  <si>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</si>
  <si>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</si>
  <si>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</si>
  <si>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</si>
  <si>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</si>
  <si>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</si>
  <si>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</si>
  <si>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</si>
  <si>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</si>
  <si>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</si>
  <si>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</si>
  <si>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</si>
  <si>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</si>
  <si>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</si>
  <si>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</si>
  <si>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</si>
  <si>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</si>
  <si>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</si>
  <si>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</si>
  <si>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</si>
  <si>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</si>
  <si>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</si>
  <si>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</si>
  <si>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</si>
  <si>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</si>
  <si>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</si>
  <si>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</si>
  <si>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</si>
  <si>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</si>
  <si>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</si>
  <si>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</si>
  <si>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</si>
  <si>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</si>
  <si>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</si>
  <si>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</si>
  <si>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</si>
  <si>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</si>
  <si>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</si>
  <si>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</si>
  <si>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</si>
  <si>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</si>
  <si>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</si>
  <si>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</si>
  <si>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</si>
  <si>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</si>
  <si>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</si>
  <si>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</si>
  <si>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</si>
  <si>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</si>
  <si>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</si>
  <si>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</si>
  <si>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</si>
  <si>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</si>
  <si>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</si>
  <si>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</si>
  <si>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</si>
  <si>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</si>
  <si>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</si>
  <si>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</si>
  <si>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</si>
  <si>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</si>
  <si>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</si>
  <si>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</si>
  <si>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</si>
  <si>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</si>
  <si>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</si>
  <si>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</si>
  <si>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</si>
  <si>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</si>
  <si>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</si>
  <si>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</si>
  <si>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</si>
  <si>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</si>
  <si>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</si>
  <si>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</si>
  <si>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</si>
  <si>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</si>
  <si>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</si>
  <si>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</si>
  <si>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</si>
  <si>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</si>
  <si>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</si>
  <si>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</si>
  <si>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</si>
  <si>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</si>
  <si>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</si>
  <si>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</si>
  <si>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</si>
  <si>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</si>
  <si>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</si>
  <si>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</si>
  <si>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</si>
  <si>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</si>
  <si>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</si>
  <si>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</si>
  <si>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</si>
  <si>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</si>
  <si>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</si>
  <si>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</si>
  <si>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</si>
  <si>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</si>
  <si>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</si>
  <si>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</si>
  <si>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</si>
  <si>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</si>
  <si>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</si>
  <si>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</si>
  <si>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</si>
  <si>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</si>
  <si>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</si>
  <si>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</si>
  <si>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</si>
  <si>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</si>
  <si>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</si>
  <si>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</si>
  <si>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</si>
  <si>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</si>
  <si>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</si>
  <si>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</si>
  <si>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</si>
  <si>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</si>
  <si>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</si>
  <si>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</si>
  <si>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</si>
  <si>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</si>
  <si>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</si>
  <si>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</si>
  <si>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</si>
  <si>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</si>
  <si>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</si>
  <si>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</si>
  <si>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</si>
  <si>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</si>
  <si>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</si>
  <si>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</si>
  <si>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</si>
  <si>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</si>
  <si>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</si>
  <si>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</si>
  <si>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</si>
  <si>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</si>
  <si>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</si>
  <si>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</si>
  <si>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</si>
  <si>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</si>
  <si>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</si>
  <si>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</si>
  <si>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</si>
  <si>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</si>
  <si>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</si>
  <si>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</si>
  <si>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</si>
  <si>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</si>
  <si>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</si>
  <si>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</si>
  <si>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</si>
  <si>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</si>
  <si>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</si>
  <si>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</si>
  <si>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</si>
  <si>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</si>
  <si>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</si>
  <si>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</si>
  <si>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</si>
  <si>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</si>
  <si>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</si>
  <si>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</si>
  <si>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</si>
  <si>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</si>
  <si>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</si>
  <si>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</si>
  <si>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</si>
  <si>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</si>
  <si>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</si>
  <si>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</si>
  <si>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</si>
  <si>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</si>
  <si>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</si>
  <si>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</si>
  <si>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</si>
  <si>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</si>
  <si>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</si>
  <si>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</si>
  <si>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</si>
  <si>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</si>
  <si>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</si>
  <si>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</si>
  <si>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</si>
  <si>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</si>
  <si>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</si>
  <si>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</si>
  <si>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</si>
  <si>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</si>
  <si>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</si>
  <si>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</si>
  <si>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</si>
  <si>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</si>
  <si>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</si>
  <si>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</si>
  <si>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</si>
  <si>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</si>
  <si>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</si>
  <si>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</si>
  <si>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</si>
  <si>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</si>
  <si>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</si>
  <si>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</si>
  <si>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</si>
  <si>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</si>
  <si>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</si>
  <si>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</si>
  <si>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</si>
  <si>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</si>
  <si>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</si>
  <si>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</si>
  <si>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</si>
  <si>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</si>
  <si>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</si>
  <si>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</si>
  <si>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</si>
  <si>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</si>
  <si>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</si>
  <si>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</si>
  <si>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</si>
  <si>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</si>
  <si>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</si>
  <si>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</si>
  <si>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</si>
  <si>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</si>
  <si>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</si>
  <si>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</si>
  <si>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</si>
  <si>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</si>
  <si>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</si>
  <si>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</si>
  <si>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</si>
  <si>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</si>
  <si>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</si>
  <si>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</si>
  <si>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</si>
  <si>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</si>
  <si>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</si>
  <si>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</si>
  <si>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</si>
  <si>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</si>
  <si>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</si>
  <si>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</si>
  <si>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</si>
  <si>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</si>
  <si>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</si>
  <si>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</si>
  <si>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</si>
  <si>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</si>
  <si>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</si>
  <si>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</si>
  <si>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</si>
  <si>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</si>
  <si>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</si>
  <si>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</si>
  <si>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</si>
  <si>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</si>
  <si>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</si>
  <si>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</si>
  <si>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</si>
  <si>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</si>
  <si>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</si>
  <si>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</si>
  <si>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</si>
  <si>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</si>
  <si>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</si>
  <si>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</si>
  <si>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</si>
  <si>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</si>
  <si>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</si>
  <si>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</si>
  <si>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</si>
  <si>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</si>
  <si>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</si>
  <si>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</si>
  <si>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</si>
  <si>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</si>
  <si>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</si>
  <si>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</si>
  <si>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</si>
  <si>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</si>
  <si>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</si>
  <si>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</si>
  <si>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</si>
  <si>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</si>
  <si>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</si>
  <si>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</si>
  <si>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</si>
  <si>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</si>
  <si>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</si>
  <si>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</si>
  <si>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</si>
  <si>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</si>
  <si>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</si>
  <si>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</si>
  <si>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</si>
  <si>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</si>
  <si>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</si>
  <si>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</si>
  <si>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</si>
  <si>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</si>
  <si>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</si>
  <si>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</si>
  <si>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</si>
  <si>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</si>
  <si>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</si>
  <si>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</si>
  <si>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</si>
  <si>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</si>
  <si>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</si>
  <si>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</si>
  <si>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</si>
  <si>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</si>
  <si>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</si>
  <si>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</si>
  <si>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</si>
  <si>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</si>
  <si>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</si>
  <si>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</si>
  <si>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</si>
  <si>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</si>
  <si>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</si>
  <si>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</si>
  <si>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</si>
  <si>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</si>
  <si>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</si>
  <si>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</si>
  <si>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</si>
  <si>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</si>
  <si>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</si>
  <si>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</si>
  <si>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</si>
  <si>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</si>
  <si>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</si>
  <si>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</si>
  <si>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</si>
  <si>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</si>
  <si>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</si>
  <si>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</si>
  <si>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</si>
  <si>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</si>
  <si>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</si>
  <si>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</si>
  <si>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</si>
  <si>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</si>
  <si>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</si>
  <si>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</si>
  <si>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</si>
  <si>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</si>
  <si>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</si>
  <si>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</si>
  <si>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</si>
  <si>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</si>
  <si>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</si>
  <si>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</si>
  <si>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</si>
  <si>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</si>
  <si>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</si>
  <si>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</si>
  <si>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</si>
  <si>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</si>
  <si>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</si>
  <si>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</si>
  <si>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</si>
  <si>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</si>
  <si>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</si>
  <si>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</si>
  <si>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</si>
  <si>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</si>
  <si>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</si>
  <si>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</si>
  <si>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</si>
  <si>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</si>
  <si>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</si>
  <si>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</si>
  <si>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</si>
  <si>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</si>
  <si>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</si>
  <si>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</si>
  <si>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</si>
  <si>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</si>
  <si>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</si>
  <si>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</si>
  <si>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</si>
  <si>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</si>
  <si>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</si>
  <si>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</si>
  <si>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</si>
  <si>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</si>
  <si>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</si>
  <si>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</si>
  <si>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</si>
  <si>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</si>
  <si>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</si>
  <si>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</si>
  <si>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</si>
  <si>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</si>
  <si>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</si>
  <si>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</si>
  <si>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</si>
  <si>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</si>
  <si>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</si>
  <si>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</si>
  <si>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</si>
  <si>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</si>
  <si>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</si>
  <si>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</si>
  <si>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</si>
  <si>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</si>
  <si>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</si>
  <si>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</si>
  <si>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</si>
  <si>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</si>
  <si>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</si>
  <si>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</si>
  <si>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</si>
  <si>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</si>
  <si>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</si>
  <si>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</si>
  <si>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</si>
  <si>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</si>
  <si>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</si>
  <si>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</si>
  <si>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</si>
  <si>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</si>
  <si>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</si>
  <si>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</si>
  <si>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</si>
  <si>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</si>
  <si>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</si>
  <si>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</si>
  <si>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</si>
  <si>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</si>
  <si>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</si>
  <si>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</si>
  <si>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</si>
  <si>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</si>
  <si>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</si>
  <si>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</si>
  <si>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</si>
  <si>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</si>
  <si>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</si>
  <si>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</si>
  <si>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</si>
  <si>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</si>
  <si>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</si>
  <si>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</si>
  <si>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</si>
  <si>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</si>
  <si>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</si>
  <si>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</si>
  <si>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</si>
  <si>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</si>
  <si>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</si>
  <si>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</si>
  <si>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</si>
  <si>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</si>
  <si>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</si>
  <si>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</si>
  <si>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</si>
  <si>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</si>
  <si>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</si>
  <si>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</si>
  <si>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</si>
  <si>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</si>
  <si>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</si>
  <si>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</si>
  <si>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</si>
  <si>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</si>
  <si>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</si>
  <si>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</si>
  <si>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</si>
  <si>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</si>
  <si>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</si>
  <si>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</si>
  <si>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</si>
  <si>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</si>
  <si>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</si>
  <si>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</si>
  <si>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</si>
  <si>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</si>
  <si>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</si>
  <si>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</si>
  <si>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</si>
  <si>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</si>
  <si>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</si>
  <si>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</si>
  <si>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</si>
  <si>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</si>
  <si>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</si>
  <si>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</si>
  <si>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</si>
  <si>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</si>
  <si>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</si>
  <si>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</si>
  <si>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</si>
  <si>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</si>
  <si>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</si>
  <si>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</si>
  <si>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</si>
  <si>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</si>
  <si>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</si>
  <si>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</si>
  <si>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</si>
  <si>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</si>
  <si>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</si>
  <si>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</si>
  <si>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</si>
  <si>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</si>
  <si>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</si>
  <si>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</si>
  <si>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</si>
  <si>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</si>
  <si>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</si>
  <si>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</si>
  <si>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</si>
  <si>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</si>
  <si>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</si>
  <si>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</si>
  <si>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</si>
  <si>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</si>
  <si>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</si>
  <si>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</si>
  <si>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</si>
  <si>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</si>
  <si>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</si>
  <si>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</si>
  <si>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</si>
  <si>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</si>
  <si>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</si>
  <si>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</si>
  <si>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</si>
  <si>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</si>
  <si>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</si>
  <si>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</si>
  <si>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</si>
  <si>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</si>
  <si>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</si>
  <si>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</si>
  <si>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</si>
  <si>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</si>
  <si>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</si>
  <si>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</si>
  <si>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</si>
  <si>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</si>
  <si>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</si>
  <si>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</si>
  <si>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</si>
  <si>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</si>
  <si>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</si>
  <si>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</si>
  <si>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</si>
  <si>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</si>
  <si>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</si>
  <si>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</si>
  <si>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</si>
  <si>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</si>
  <si>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</si>
  <si>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</si>
  <si>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</si>
  <si>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</si>
  <si>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</si>
  <si>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</si>
  <si>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</si>
  <si>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</si>
  <si>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</si>
  <si>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</si>
  <si>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</si>
  <si>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</si>
  <si>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</si>
  <si>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</si>
  <si>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</si>
  <si>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</si>
  <si>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</si>
  <si>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</si>
  <si>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</si>
  <si>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</si>
  <si>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</si>
  <si>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</si>
  <si>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</si>
  <si>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</si>
  <si>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</si>
  <si>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</si>
  <si>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</si>
  <si>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</si>
  <si>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</si>
  <si>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</si>
  <si>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</si>
  <si>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</si>
  <si>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</si>
  <si>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</si>
  <si>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</si>
  <si>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</si>
  <si>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</si>
  <si>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</si>
  <si>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</si>
  <si>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</si>
  <si>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</si>
  <si>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</si>
  <si>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</si>
  <si>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</si>
  <si>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</si>
  <si>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</si>
  <si>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</si>
  <si>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</si>
  <si>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</si>
  <si>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</si>
  <si>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</si>
  <si>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</si>
  <si>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</si>
  <si>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</si>
  <si>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</si>
  <si>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</si>
  <si>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</si>
  <si>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</si>
  <si>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</si>
  <si>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</si>
  <si>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</si>
  <si>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</si>
  <si>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</si>
  <si>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</si>
  <si>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</si>
  <si>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</si>
  <si>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</si>
  <si>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</si>
  <si>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</si>
  <si>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</si>
  <si>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</si>
  <si>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</si>
  <si>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</si>
  <si>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</si>
  <si>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</si>
  <si>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</si>
  <si>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</si>
  <si>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</si>
  <si>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</si>
  <si>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</si>
  <si>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</si>
  <si>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</si>
  <si>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</si>
  <si>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</si>
  <si>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</si>
  <si>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</si>
  <si>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</si>
  <si>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</si>
  <si>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</si>
  <si>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</si>
  <si>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</si>
  <si>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</si>
  <si>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</si>
  <si>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</si>
  <si>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</si>
  <si>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</si>
  <si>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</si>
  <si>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</si>
  <si>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</si>
  <si>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</si>
  <si>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</si>
  <si>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</si>
  <si>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</si>
  <si>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</si>
  <si>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</si>
  <si>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</si>
  <si>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</si>
  <si>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</si>
  <si>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</si>
  <si>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</si>
  <si>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</si>
  <si>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</si>
  <si>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</si>
  <si>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</si>
  <si>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</si>
  <si>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</si>
  <si>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</si>
  <si>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</si>
  <si>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</si>
  <si>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</si>
  <si>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</si>
  <si>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</si>
  <si>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</si>
  <si>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</si>
  <si>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</si>
  <si>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</si>
  <si>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</si>
  <si>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</si>
  <si>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</si>
  <si>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</si>
  <si>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</si>
  <si>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</si>
  <si>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</si>
  <si>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</si>
  <si>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</si>
  <si>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</si>
  <si>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</si>
  <si>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</si>
  <si>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</si>
  <si>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</si>
  <si>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</si>
  <si>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</si>
  <si>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</si>
  <si>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</si>
  <si>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</si>
  <si>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</si>
  <si>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</si>
  <si>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</si>
  <si>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</si>
  <si>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</si>
  <si>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</si>
  <si>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</si>
  <si>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</si>
  <si>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</si>
  <si>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</si>
  <si>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</si>
  <si>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</si>
  <si>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</si>
  <si>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</si>
  <si>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</si>
  <si>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</si>
  <si>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</si>
  <si>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</si>
  <si>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</si>
  <si>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</si>
  <si>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</si>
  <si>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</si>
  <si>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</si>
  <si>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</si>
  <si>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</si>
  <si>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</si>
  <si>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</si>
  <si>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</si>
  <si>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</si>
  <si>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</si>
  <si>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</si>
  <si>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</si>
  <si>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</si>
  <si>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</si>
  <si>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</si>
  <si>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</si>
  <si>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</si>
  <si>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</si>
  <si>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</si>
  <si>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</si>
  <si>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</si>
  <si>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</si>
  <si>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</si>
  <si>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</si>
  <si>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</si>
  <si>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</si>
  <si>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</si>
  <si>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</si>
  <si>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</si>
  <si>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</si>
  <si>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</si>
  <si>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</si>
  <si>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</si>
  <si>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</si>
  <si>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</si>
  <si>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</si>
  <si>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</si>
  <si>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</si>
  <si>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</si>
  <si>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</si>
  <si>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</si>
  <si>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</si>
  <si>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</si>
  <si>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</si>
  <si>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</si>
  <si>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</si>
  <si>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</si>
  <si>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</si>
  <si>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</si>
  <si>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</si>
  <si>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</si>
  <si>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</si>
  <si>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</si>
  <si>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</si>
  <si>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</si>
  <si>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</si>
  <si>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</si>
  <si>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</si>
  <si>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</si>
  <si>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</si>
  <si>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</si>
  <si>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</si>
  <si>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</si>
  <si>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</si>
  <si>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</si>
  <si>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</si>
  <si>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</si>
  <si>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</si>
  <si>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</si>
  <si>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</si>
  <si>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</si>
  <si>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</si>
  <si>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</si>
  <si>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</si>
  <si>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</si>
  <si>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</si>
  <si>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</si>
  <si>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</si>
  <si>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</si>
  <si>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</si>
  <si>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</si>
  <si>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</si>
  <si>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</si>
  <si>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</si>
  <si>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</si>
  <si>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</si>
  <si>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</si>
  <si>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</si>
  <si>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</si>
  <si>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</si>
  <si>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</si>
  <si>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</si>
  <si>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</si>
  <si>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</si>
  <si>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</si>
  <si>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</si>
  <si>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</si>
  <si>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</si>
  <si>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</si>
  <si>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</si>
  <si>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</si>
  <si>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</si>
  <si>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</si>
  <si>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</si>
  <si>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</si>
  <si>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</si>
  <si>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</si>
  <si>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</si>
  <si>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</si>
  <si>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</si>
  <si>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</si>
  <si>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</si>
  <si>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</si>
  <si>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</si>
  <si>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</si>
  <si>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</si>
  <si>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</si>
  <si>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</si>
  <si>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</si>
  <si>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</si>
  <si>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</si>
  <si>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</si>
  <si>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</si>
  <si>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</si>
  <si>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</si>
  <si>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</si>
  <si>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</si>
  <si>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</si>
  <si>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</si>
  <si>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</si>
  <si>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</si>
  <si>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</si>
  <si>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</si>
  <si>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</si>
  <si>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</si>
  <si>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</si>
  <si>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</si>
  <si>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</si>
  <si>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</si>
  <si>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</si>
  <si>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</si>
  <si>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</si>
  <si>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</si>
  <si>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</si>
  <si>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</si>
  <si>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</si>
  <si>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</si>
  <si>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</si>
  <si>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</si>
  <si>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</si>
  <si>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</si>
  <si>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</si>
  <si>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</si>
  <si>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</si>
  <si>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</si>
  <si>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</si>
  <si>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</si>
  <si>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</si>
  <si>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</si>
  <si>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</si>
  <si>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</si>
  <si>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</si>
  <si>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</si>
  <si>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</si>
  <si>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</si>
  <si>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</si>
  <si>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</si>
  <si>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</si>
  <si>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</si>
  <si>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</si>
  <si>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</si>
  <si>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</si>
  <si>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</si>
  <si>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</si>
  <si>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</si>
  <si>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</si>
  <si>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</si>
  <si>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</si>
  <si>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</si>
  <si>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</si>
  <si>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</si>
  <si>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</si>
  <si>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</si>
  <si>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</si>
  <si>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</si>
  <si>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</si>
  <si>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</si>
  <si>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</si>
  <si>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</si>
  <si>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</si>
  <si>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</si>
  <si>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</si>
  <si>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</si>
  <si>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</si>
  <si>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</si>
  <si>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</si>
  <si>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</si>
  <si>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</si>
  <si>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</si>
  <si>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</si>
  <si>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</si>
  <si>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</si>
  <si>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</si>
  <si>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</si>
  <si>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</si>
  <si>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</si>
  <si>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</si>
  <si>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</si>
  <si>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</si>
  <si>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</si>
  <si>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</si>
  <si>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</si>
  <si>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</si>
  <si>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</si>
  <si>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</si>
  <si>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</si>
  <si>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</si>
  <si>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</si>
  <si>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</si>
  <si>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</si>
  <si>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</si>
  <si>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</si>
  <si>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</si>
  <si>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</si>
  <si>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</si>
  <si>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</si>
  <si>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</si>
  <si>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</si>
  <si>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</si>
  <si>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</si>
  <si>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</si>
  <si>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</si>
  <si>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</si>
  <si>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</si>
  <si>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</si>
  <si>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</si>
  <si>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</si>
  <si>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</si>
  <si>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</si>
  <si>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</si>
  <si>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</si>
  <si>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</si>
  <si>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</si>
  <si>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</si>
  <si>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</si>
  <si>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</si>
  <si>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</si>
  <si>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</si>
  <si>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</si>
  <si>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</si>
  <si>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</si>
  <si>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</si>
  <si>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</si>
  <si>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</si>
  <si>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</si>
  <si>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</si>
  <si>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</si>
  <si>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</si>
  <si>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</si>
  <si>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</si>
  <si>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</si>
  <si>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</si>
  <si>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</si>
  <si>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</si>
  <si>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</si>
  <si>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</si>
  <si>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</si>
  <si>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</si>
  <si>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</si>
  <si>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</si>
  <si>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</si>
  <si>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</si>
  <si>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</si>
  <si>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</si>
  <si>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</si>
  <si>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</si>
  <si>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</si>
  <si>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</si>
  <si>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</si>
  <si>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</si>
  <si>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</si>
  <si>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</si>
  <si>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</si>
  <si>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</si>
  <si>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</si>
  <si>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</si>
  <si>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</si>
  <si>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</si>
  <si>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</si>
  <si>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</si>
  <si>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</si>
  <si>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</si>
  <si>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</si>
  <si>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</si>
  <si>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</si>
  <si>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</si>
  <si>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</si>
  <si>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</si>
  <si>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</si>
  <si>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</si>
  <si>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</si>
  <si>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</si>
  <si>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</si>
  <si>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</si>
  <si>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</si>
  <si>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</si>
  <si>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</si>
  <si>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</si>
  <si>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</si>
  <si>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</si>
  <si>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</si>
  <si>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</si>
  <si>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</si>
  <si>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</si>
  <si>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</si>
  <si>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</si>
  <si>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</si>
  <si>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</si>
  <si>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</si>
  <si>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</si>
  <si>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</si>
  <si>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</si>
  <si>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</si>
  <si>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</si>
  <si>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</si>
  <si>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</si>
  <si>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</si>
  <si>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</si>
  <si>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</si>
  <si>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</si>
  <si>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</si>
  <si>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</si>
  <si>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</si>
  <si>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</si>
  <si>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</si>
  <si>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</si>
  <si>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</si>
  <si>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</si>
  <si>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</si>
  <si>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</si>
  <si>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</si>
  <si>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</si>
  <si>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</si>
  <si>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</si>
  <si>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</si>
  <si>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</si>
  <si>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</si>
  <si>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</si>
  <si>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</si>
  <si>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</si>
  <si>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</si>
  <si>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</si>
  <si>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</si>
  <si>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</si>
  <si>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</si>
  <si>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</si>
  <si>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</si>
  <si>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</si>
  <si>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</si>
  <si>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</si>
  <si>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</si>
  <si>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</si>
  <si>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</si>
  <si>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</si>
  <si>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</si>
  <si>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</si>
  <si>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</si>
  <si>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</si>
  <si>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</si>
  <si>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</si>
  <si>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</si>
  <si>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</si>
  <si>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</si>
  <si>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</si>
  <si>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</si>
  <si>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</si>
  <si>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</si>
  <si>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</si>
  <si>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</si>
  <si>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</si>
  <si>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</si>
  <si>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</si>
  <si>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</si>
  <si>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</si>
  <si>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</si>
  <si>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</si>
  <si>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</si>
  <si>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</si>
  <si>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</si>
  <si>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</si>
  <si>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</si>
  <si>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</si>
  <si>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</si>
  <si>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</si>
  <si>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</si>
  <si>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</si>
  <si>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</si>
  <si>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</si>
  <si>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</si>
  <si>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</si>
  <si>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</si>
  <si>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</si>
  <si>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</si>
  <si>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</si>
  <si>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</si>
  <si>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</si>
  <si>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</si>
  <si>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</si>
  <si>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</si>
  <si>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</si>
  <si>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</si>
  <si>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</si>
  <si>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</si>
  <si>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</si>
  <si>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</si>
  <si>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</si>
  <si>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</si>
  <si>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</si>
  <si>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</si>
  <si>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</si>
  <si>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</si>
  <si>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</si>
  <si>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</si>
  <si>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</si>
  <si>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</si>
  <si>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</si>
  <si>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</si>
  <si>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</si>
  <si>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</si>
  <si>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</si>
  <si>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</si>
  <si>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</si>
  <si>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</si>
  <si>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</si>
  <si>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</si>
  <si>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</si>
  <si>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</si>
  <si>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</si>
  <si>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</si>
  <si>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</si>
  <si>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</si>
  <si>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</si>
  <si>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</si>
  <si>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</si>
  <si>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</si>
  <si>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</si>
  <si>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</si>
  <si>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</si>
  <si>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</si>
  <si>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</si>
  <si>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</si>
  <si>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</si>
  <si>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</si>
  <si>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</si>
  <si>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</si>
  <si>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</si>
  <si>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</si>
  <si>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</si>
  <si>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</si>
  <si>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</si>
  <si>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</si>
  <si>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</si>
  <si>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</si>
  <si>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</si>
  <si>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</si>
  <si>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</si>
  <si>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</si>
  <si>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</si>
  <si>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</si>
  <si>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</si>
  <si>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</si>
  <si>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</si>
  <si>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</si>
  <si>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</si>
  <si>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</si>
  <si>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</si>
  <si>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</si>
  <si>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</si>
  <si>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</si>
  <si>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</si>
  <si>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</si>
  <si>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</si>
  <si>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</si>
  <si>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</si>
  <si>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</si>
  <si>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</si>
  <si>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</si>
  <si>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</si>
  <si>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</si>
  <si>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</si>
  <si>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</si>
  <si>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</si>
  <si>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</si>
  <si>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</si>
  <si>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</si>
  <si>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</si>
  <si>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</si>
  <si>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</si>
  <si>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</si>
  <si>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</si>
  <si>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</si>
  <si>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</si>
  <si>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</si>
  <si>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</si>
  <si>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</si>
  <si>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</si>
  <si>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</si>
  <si>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</si>
  <si>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</si>
  <si>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</si>
  <si>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</si>
  <si>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</si>
  <si>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</si>
  <si>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</si>
  <si>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</si>
  <si>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</si>
  <si>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</si>
  <si>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</si>
  <si>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</si>
  <si>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</si>
  <si>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</si>
  <si>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</si>
  <si>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</si>
  <si>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</si>
  <si>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</si>
  <si>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</si>
  <si>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</si>
  <si>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</si>
  <si>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</si>
  <si>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</si>
  <si>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</si>
  <si>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</si>
  <si>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</si>
  <si>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</si>
  <si>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</si>
  <si>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</si>
  <si>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</si>
  <si>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</si>
  <si>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</si>
  <si>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</si>
  <si>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</si>
  <si>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</si>
  <si>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</si>
  <si>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</si>
  <si>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</si>
  <si>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</si>
  <si>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</si>
  <si>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</si>
  <si>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</si>
  <si>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</si>
  <si>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</si>
  <si>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</si>
  <si>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</si>
  <si>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</si>
  <si>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</si>
  <si>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</si>
  <si>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</si>
  <si>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</si>
  <si>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</si>
  <si>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</si>
  <si>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</si>
  <si>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</si>
  <si>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</si>
  <si>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</si>
  <si>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</si>
  <si>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</si>
  <si>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</si>
  <si>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</si>
  <si>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</si>
  <si>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</si>
  <si>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</si>
  <si>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</si>
  <si>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</si>
  <si>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</si>
  <si>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</si>
  <si>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</si>
  <si>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</si>
  <si>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</si>
  <si>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</si>
  <si>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</si>
  <si>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</si>
  <si>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</si>
  <si>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</si>
  <si>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</si>
  <si>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</si>
  <si>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</si>
  <si>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</si>
  <si>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</si>
  <si>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</si>
  <si>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</si>
  <si>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</si>
  <si>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</si>
  <si>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</si>
  <si>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</si>
  <si>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</si>
  <si>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</si>
  <si>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</si>
  <si>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</si>
  <si>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</si>
  <si>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</si>
  <si>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</si>
  <si>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</si>
  <si>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</si>
  <si>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</si>
  <si>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</si>
  <si>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</si>
  <si>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</si>
  <si>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</si>
  <si>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</si>
  <si>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</si>
  <si>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</si>
  <si>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</si>
  <si>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</si>
  <si>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</si>
  <si>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</si>
  <si>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</si>
  <si>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</si>
  <si>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</si>
  <si>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</si>
  <si>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</si>
  <si>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</si>
  <si>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</si>
  <si>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</si>
  <si>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</si>
  <si>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</si>
  <si>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</si>
  <si>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</si>
  <si>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</si>
  <si>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</si>
  <si>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</si>
  <si>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</si>
  <si>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</si>
  <si>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</si>
  <si>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</si>
  <si>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</si>
  <si>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</si>
  <si>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</si>
  <si>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</si>
  <si>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</si>
  <si>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</si>
  <si>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</si>
  <si>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</si>
  <si>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</si>
  <si>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</si>
  <si>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</si>
  <si>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</si>
  <si>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</si>
  <si>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</si>
  <si>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</si>
  <si>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</si>
  <si>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</si>
  <si>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</si>
  <si>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</si>
  <si>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</si>
  <si>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</si>
  <si>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</si>
  <si>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</si>
  <si>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</si>
  <si>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</si>
  <si>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</si>
  <si>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</si>
  <si>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</si>
  <si>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</si>
  <si>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</si>
  <si>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</si>
  <si>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</si>
  <si>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</si>
  <si>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</si>
  <si>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</si>
  <si>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</si>
  <si>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</si>
  <si>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</si>
  <si>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</si>
  <si>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</si>
  <si>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</si>
  <si>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</si>
  <si>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</si>
  <si>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</si>
  <si>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</si>
  <si>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</si>
  <si>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</si>
  <si>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</si>
  <si>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</si>
  <si>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</si>
  <si>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</si>
  <si>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</si>
  <si>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</si>
  <si>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</si>
  <si>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</si>
  <si>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</si>
  <si>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</si>
  <si>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</si>
  <si>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</si>
  <si>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</si>
  <si>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</si>
  <si>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</si>
  <si>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</si>
  <si>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</si>
  <si>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</si>
  <si>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</si>
  <si>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</si>
  <si>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</si>
  <si>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</si>
  <si>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</si>
  <si>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</si>
  <si>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</si>
  <si>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</si>
  <si>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</si>
  <si>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</si>
  <si>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</si>
  <si>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</si>
  <si>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</si>
  <si>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</si>
  <si>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</si>
  <si>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</si>
  <si>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</si>
  <si>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</si>
  <si>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</si>
  <si>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</si>
  <si>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</si>
  <si>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</si>
  <si>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</si>
  <si>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</si>
  <si>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</si>
  <si>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</si>
  <si>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</si>
  <si>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</si>
  <si>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</si>
  <si>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</si>
  <si>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</si>
  <si>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</si>
  <si>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</si>
  <si>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</si>
  <si>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</si>
  <si>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</si>
  <si>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</si>
  <si>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</si>
  <si>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</si>
  <si>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</si>
  <si>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</si>
  <si>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</si>
  <si>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</si>
  <si>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</si>
  <si>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</si>
  <si>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</si>
  <si>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</si>
  <si>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</si>
  <si>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</si>
  <si>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</si>
  <si>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</si>
  <si>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</si>
  <si>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</si>
  <si>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</si>
  <si>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</si>
  <si>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</si>
  <si>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</si>
  <si>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</si>
  <si>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</si>
  <si>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</si>
  <si>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</si>
  <si>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</si>
  <si>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</si>
  <si>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</si>
  <si>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</si>
  <si>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</si>
  <si>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</si>
  <si>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</si>
  <si>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</si>
  <si>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</si>
  <si>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</si>
  <si>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</si>
  <si>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</si>
  <si>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</si>
  <si>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</si>
  <si>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</si>
  <si>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</si>
  <si>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</si>
  <si>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</si>
  <si>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</si>
  <si>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</si>
  <si>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</si>
  <si>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</si>
  <si>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</si>
  <si>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</si>
  <si>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</si>
  <si>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</si>
  <si>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</si>
  <si>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</si>
  <si>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</si>
  <si>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</si>
  <si>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</si>
  <si>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</si>
  <si>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</si>
  <si>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</si>
  <si>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</si>
  <si>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</si>
  <si>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</si>
  <si>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</si>
  <si>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</si>
  <si>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</si>
  <si>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</si>
  <si>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</si>
  <si>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</si>
  <si>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</si>
  <si>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</si>
  <si>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</si>
  <si>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</si>
  <si>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</si>
  <si>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</si>
  <si>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</si>
  <si>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</si>
  <si>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</si>
  <si>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</si>
  <si>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</si>
  <si>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</si>
  <si>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</si>
  <si>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</si>
  <si>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</si>
  <si>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</si>
  <si>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</si>
  <si>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</si>
  <si>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</si>
  <si>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</si>
  <si>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</si>
  <si>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</si>
  <si>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</si>
  <si>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</si>
  <si>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</si>
  <si>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</si>
  <si>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</si>
  <si>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</si>
  <si>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</si>
  <si>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</si>
  <si>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</si>
  <si>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</si>
  <si>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</si>
  <si>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</si>
  <si>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</si>
  <si>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</si>
  <si>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</si>
  <si>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</si>
  <si>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</si>
  <si>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</si>
  <si>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</si>
  <si>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</si>
  <si>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</si>
  <si>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</si>
  <si>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</si>
  <si>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</si>
  <si>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</si>
  <si>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</si>
  <si>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</si>
  <si>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</si>
  <si>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</si>
  <si>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</si>
  <si>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</si>
  <si>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</si>
  <si>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</si>
  <si>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</si>
  <si>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</si>
  <si>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</si>
  <si>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</si>
  <si>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</si>
  <si>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</si>
  <si>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</si>
  <si>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</si>
  <si>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</si>
  <si>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</si>
  <si>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</si>
  <si>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</si>
  <si>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</si>
  <si>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</si>
  <si>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</si>
  <si>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</si>
  <si>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</si>
  <si>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</si>
  <si>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</si>
  <si>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</si>
  <si>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</si>
  <si>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</si>
  <si>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</si>
  <si>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</si>
  <si>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</si>
  <si>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</si>
  <si>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</si>
  <si>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</si>
  <si>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</si>
  <si>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</si>
  <si>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</si>
  <si>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</si>
  <si>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</si>
  <si>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</si>
  <si>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</si>
  <si>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</si>
  <si>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</si>
  <si>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</si>
  <si>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</si>
  <si>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</si>
  <si>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</si>
  <si>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</si>
  <si>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</si>
  <si>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</si>
  <si>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</si>
  <si>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</si>
  <si>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</si>
  <si>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</si>
  <si>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</si>
  <si>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</si>
  <si>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</si>
  <si>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</si>
  <si>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</si>
  <si>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</si>
  <si>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</si>
  <si>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</si>
  <si>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</si>
  <si>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</si>
  <si>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</si>
  <si>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</si>
  <si>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</si>
  <si>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</si>
  <si>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</si>
  <si>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</si>
  <si>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</si>
  <si>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</si>
  <si>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</si>
  <si>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</si>
  <si>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</si>
  <si>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</si>
  <si>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</si>
  <si>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</si>
  <si>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</si>
  <si>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</si>
  <si>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</si>
  <si>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</si>
  <si>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</si>
  <si>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</si>
  <si>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</si>
  <si>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</si>
  <si>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</si>
  <si>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</si>
  <si>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</si>
  <si>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</si>
  <si>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</si>
  <si>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</si>
  <si>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</si>
  <si>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</si>
  <si>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</si>
  <si>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</si>
  <si>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</si>
  <si>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</si>
  <si>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</si>
  <si>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</si>
  <si>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</si>
  <si>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</si>
  <si>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</si>
  <si>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</si>
  <si>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</si>
  <si>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</si>
  <si>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</si>
  <si>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</si>
  <si>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</si>
  <si>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</si>
  <si>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</si>
  <si>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</si>
  <si>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</si>
  <si>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</si>
  <si>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</si>
  <si>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</si>
  <si>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</si>
  <si>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</si>
  <si>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</si>
  <si>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</si>
  <si>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</si>
  <si>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</si>
  <si>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</si>
  <si>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</si>
  <si>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</si>
  <si>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</si>
  <si>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</si>
  <si>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</si>
  <si>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</si>
  <si>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</si>
  <si>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</si>
  <si>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</si>
  <si>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</si>
  <si>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</si>
  <si>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</si>
  <si>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</si>
  <si>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</si>
  <si>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</si>
  <si>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</si>
  <si>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</si>
  <si>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</si>
  <si>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</si>
  <si>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</si>
  <si>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</si>
  <si>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</si>
  <si>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</si>
  <si>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</si>
  <si>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</si>
  <si>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</si>
  <si>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</si>
  <si>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</si>
  <si>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</si>
  <si>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</si>
  <si>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</si>
  <si>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</si>
  <si>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</si>
  <si>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</si>
  <si>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</si>
  <si>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</si>
  <si>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</si>
  <si>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</si>
  <si>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</si>
  <si>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</si>
  <si>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</si>
  <si>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</si>
  <si>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</si>
  <si>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</si>
  <si>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</si>
  <si>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</si>
  <si>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</si>
  <si>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</si>
  <si>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</si>
  <si>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</si>
  <si>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</si>
  <si>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</si>
  <si>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</si>
  <si>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</si>
  <si>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</si>
  <si>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</si>
  <si>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</si>
  <si>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</si>
  <si>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</si>
  <si>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</si>
  <si>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</si>
  <si>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</si>
  <si>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</si>
  <si>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</si>
  <si>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</si>
  <si>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</si>
  <si>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</si>
  <si>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</si>
  <si>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</si>
  <si>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</si>
  <si>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</si>
  <si>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</si>
  <si>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</si>
  <si>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</si>
  <si>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</si>
  <si>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</si>
  <si>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</si>
  <si>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</si>
  <si>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</si>
  <si>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</si>
  <si>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</si>
  <si>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</si>
  <si>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</si>
  <si>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</si>
  <si>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</si>
  <si>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</si>
  <si>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</si>
  <si>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</si>
  <si>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</si>
  <si>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</si>
  <si>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</si>
  <si>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</si>
  <si>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</si>
  <si>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</si>
  <si>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</si>
  <si>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</si>
  <si>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</si>
  <si>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</si>
  <si>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</si>
  <si>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</si>
  <si>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</si>
  <si>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</si>
  <si>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</si>
  <si>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</si>
  <si>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</si>
  <si>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</si>
  <si>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</si>
  <si>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</si>
  <si>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</si>
  <si>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</si>
  <si>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</si>
  <si>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</si>
  <si>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</si>
  <si>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</si>
  <si>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</si>
  <si>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</si>
  <si>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</si>
  <si>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</si>
  <si>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</si>
  <si>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</si>
  <si>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</si>
  <si>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</si>
  <si>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</si>
  <si>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</si>
  <si>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</si>
  <si>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</si>
  <si>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</si>
  <si>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</si>
  <si>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</si>
  <si>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</si>
  <si>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</si>
  <si>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</si>
  <si>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</si>
  <si>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</si>
  <si>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</si>
  <si>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</si>
  <si>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</si>
  <si>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</si>
  <si>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</si>
  <si>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</si>
  <si>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</si>
  <si>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</si>
  <si>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</si>
  <si>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</si>
  <si>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</si>
  <si>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</si>
  <si>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</si>
  <si>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</si>
  <si>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</si>
  <si>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</si>
  <si>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</si>
  <si>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</si>
  <si>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</si>
  <si>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</si>
  <si>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</si>
  <si>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</si>
  <si>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</si>
  <si>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</si>
  <si>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</si>
  <si>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</si>
  <si>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</si>
  <si>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</si>
  <si>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</si>
  <si>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</si>
  <si>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</si>
  <si>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</si>
  <si>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</si>
  <si>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</si>
  <si>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</si>
  <si>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</si>
  <si>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</si>
  <si>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</si>
  <si>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</si>
  <si>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</si>
  <si>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</si>
  <si>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</si>
  <si>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</si>
  <si>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</si>
  <si>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</si>
  <si>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</si>
  <si>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</si>
  <si>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</si>
  <si>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</si>
  <si>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</si>
  <si>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</si>
  <si>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</si>
  <si>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</si>
  <si>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</si>
  <si>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</si>
  <si>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</si>
  <si>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</si>
  <si>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</si>
  <si>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</si>
  <si>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</si>
  <si>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</si>
  <si>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</si>
  <si>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</si>
  <si>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</si>
  <si>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</si>
  <si>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</si>
  <si>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</si>
  <si>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</si>
  <si>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</si>
  <si>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</si>
  <si>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</si>
  <si>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</si>
  <si>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</si>
  <si>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</si>
  <si>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</si>
  <si>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</si>
  <si>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</si>
  <si>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</si>
  <si>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</si>
  <si>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</si>
  <si>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</si>
  <si>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</si>
  <si>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</si>
  <si>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</si>
  <si>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</si>
  <si>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</si>
  <si>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</si>
  <si>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</si>
  <si>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</si>
  <si>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</si>
  <si>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</si>
  <si>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</si>
  <si>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</si>
  <si>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</si>
  <si>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</si>
  <si>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</si>
  <si>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</si>
  <si>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</si>
  <si>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</si>
  <si>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</si>
  <si>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</si>
  <si>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</si>
  <si>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</si>
  <si>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</si>
  <si>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</si>
  <si>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</si>
  <si>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</si>
  <si>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</si>
  <si>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</si>
  <si>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</si>
  <si>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</si>
  <si>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</si>
  <si>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</si>
  <si>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</si>
  <si>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</si>
  <si>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</si>
  <si>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</si>
  <si>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</si>
  <si>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</si>
  <si>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</si>
  <si>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</si>
  <si>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</si>
  <si>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</si>
  <si>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</si>
  <si>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</si>
  <si>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</si>
  <si>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</si>
  <si>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</si>
  <si>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</si>
  <si>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</si>
  <si>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</si>
  <si>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</si>
  <si>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</si>
  <si>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</si>
  <si>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</si>
  <si>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</si>
  <si>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</si>
  <si>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</si>
  <si>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</si>
  <si>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</si>
  <si>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</si>
  <si>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</si>
  <si>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</si>
  <si>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</si>
  <si>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</si>
  <si>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</si>
  <si>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</si>
  <si>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</si>
  <si>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</si>
  <si>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</si>
  <si>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</si>
  <si>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</si>
  <si>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</si>
  <si>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</si>
  <si>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</si>
  <si>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</si>
  <si>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</si>
  <si>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</si>
  <si>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</si>
  <si>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</si>
  <si>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</si>
  <si>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</si>
  <si>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</si>
  <si>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</si>
  <si>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</si>
  <si>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</si>
  <si>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</si>
  <si>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</si>
  <si>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</si>
  <si>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</si>
  <si>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</si>
  <si>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</si>
  <si>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</si>
  <si>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</si>
  <si>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</si>
  <si>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</si>
  <si>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</si>
  <si>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</si>
  <si>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</si>
  <si>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</si>
  <si>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</si>
  <si>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</si>
  <si>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</si>
  <si>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</si>
  <si>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</si>
  <si>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</si>
  <si>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</si>
  <si>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</si>
  <si>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</si>
  <si>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</si>
  <si>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</si>
  <si>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</si>
  <si>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</si>
  <si>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</si>
  <si>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</si>
  <si>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</si>
  <si>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</si>
  <si>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</si>
  <si>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</si>
  <si>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</si>
  <si>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</si>
  <si>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</si>
  <si>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</si>
  <si>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</si>
  <si>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</si>
  <si>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</si>
  <si>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</si>
  <si>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</si>
  <si>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</si>
  <si>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</si>
  <si>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</si>
  <si>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</si>
  <si>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</si>
  <si>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</si>
  <si>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</si>
  <si>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</si>
  <si>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</si>
  <si>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</si>
  <si>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</si>
  <si>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</si>
  <si>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</si>
  <si>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</si>
  <si>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</si>
  <si>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</si>
  <si>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</si>
  <si>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</si>
  <si>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</si>
  <si>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</si>
  <si>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</si>
  <si>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</si>
  <si>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</si>
  <si>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</si>
  <si>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</si>
  <si>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</si>
  <si>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</si>
  <si>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</si>
  <si>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</si>
  <si>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</si>
  <si>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</si>
  <si>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</si>
  <si>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</si>
  <si>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</si>
  <si>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</si>
  <si>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</si>
  <si>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</si>
  <si>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</si>
  <si>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</si>
  <si>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</si>
  <si>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</si>
  <si>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</si>
  <si>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</si>
  <si>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</si>
  <si>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</si>
  <si>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</si>
  <si>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</si>
  <si>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</si>
  <si>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</si>
  <si>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</si>
  <si>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</si>
  <si>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</si>
  <si>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</si>
  <si>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</si>
  <si>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</si>
  <si>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</si>
  <si>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</si>
  <si>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</si>
  <si>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</si>
  <si>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</si>
  <si>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</si>
  <si>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</si>
  <si>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</si>
  <si>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</si>
  <si>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</si>
  <si>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</si>
  <si>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</si>
  <si>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</si>
  <si>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</si>
  <si>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</si>
  <si>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</si>
  <si>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</si>
  <si>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</si>
  <si>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</si>
  <si>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</si>
  <si>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</si>
  <si>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</si>
  <si>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</si>
  <si>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</si>
  <si>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</si>
  <si>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</si>
  <si>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</si>
  <si>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</si>
  <si>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</si>
  <si>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</si>
  <si>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</si>
  <si>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</si>
  <si>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</si>
  <si>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</si>
  <si>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</si>
  <si>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</si>
  <si>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</si>
  <si>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</si>
  <si>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</si>
  <si>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</si>
  <si>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</si>
  <si>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</si>
  <si>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</si>
  <si>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</si>
  <si>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</si>
  <si>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</si>
  <si>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</si>
  <si>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</si>
  <si>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</si>
  <si>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</si>
  <si>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</si>
  <si>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</si>
  <si>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</si>
  <si>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</si>
  <si>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</si>
  <si>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</si>
  <si>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</si>
  <si>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</si>
  <si>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</si>
  <si>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</si>
  <si>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</si>
  <si>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</si>
  <si>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</si>
  <si>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</si>
  <si>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</si>
  <si>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</si>
  <si>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</si>
  <si>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</si>
  <si>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</si>
  <si>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</si>
  <si>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</si>
  <si>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</si>
  <si>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</si>
  <si>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</si>
  <si>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</si>
  <si>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</si>
  <si>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</si>
  <si>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</si>
  <si>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</si>
  <si>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</si>
  <si>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</si>
  <si>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</si>
  <si>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</si>
  <si>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</si>
  <si>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</si>
  <si>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</si>
  <si>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</si>
  <si>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</si>
  <si>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</si>
  <si>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</si>
  <si>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</si>
  <si>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</si>
  <si>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</si>
  <si>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</si>
  <si>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</si>
  <si>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</si>
  <si>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</si>
  <si>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</si>
  <si>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</si>
  <si>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</si>
  <si>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</si>
  <si>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</si>
  <si>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</si>
  <si>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</si>
  <si>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</si>
  <si>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</si>
  <si>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</si>
  <si>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</si>
  <si>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</si>
  <si>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</si>
  <si>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</si>
  <si>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</si>
  <si>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</si>
  <si>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</si>
  <si>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</si>
  <si>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</si>
  <si>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</si>
  <si>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</si>
  <si>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</si>
  <si>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</si>
  <si>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</si>
  <si>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</si>
  <si>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</si>
  <si>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</si>
  <si>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</si>
  <si>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</si>
  <si>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</si>
  <si>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</si>
  <si>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</si>
  <si>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</si>
  <si>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</si>
  <si>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</si>
  <si>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</si>
  <si>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</si>
  <si>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</si>
  <si>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</si>
  <si>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</si>
  <si>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</si>
  <si>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</si>
  <si>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</si>
  <si>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</si>
  <si>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</si>
  <si>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</si>
  <si>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</si>
  <si>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</si>
  <si>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</si>
  <si>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</si>
  <si>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</si>
  <si>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</si>
  <si>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</si>
  <si>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</si>
  <si>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</si>
  <si>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</si>
  <si>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</si>
  <si>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</si>
  <si>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</si>
  <si>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</si>
  <si>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</si>
  <si>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</si>
  <si>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</si>
  <si>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</si>
  <si>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</si>
  <si>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</si>
  <si>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</si>
  <si>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</si>
  <si>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</si>
  <si>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</si>
  <si>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</si>
  <si>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</si>
  <si>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</si>
  <si>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</si>
  <si>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</si>
  <si>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</si>
  <si>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</si>
  <si>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</si>
  <si>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</si>
  <si>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</si>
  <si>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</si>
  <si>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</si>
  <si>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</si>
  <si>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</si>
  <si>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</si>
  <si>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</si>
  <si>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</si>
  <si>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</si>
  <si>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</si>
  <si>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</si>
  <si>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</si>
  <si>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</si>
  <si>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</si>
  <si>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</si>
  <si>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</si>
  <si>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</si>
  <si>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</si>
  <si>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</si>
  <si>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</si>
  <si>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</si>
  <si>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</si>
  <si>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</si>
  <si>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</si>
  <si>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</si>
  <si>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</si>
  <si>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</si>
  <si>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</si>
  <si>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</si>
  <si>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</si>
  <si>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</si>
  <si>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</si>
  <si>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</si>
  <si>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</si>
  <si>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</si>
  <si>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</si>
  <si>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</si>
  <si>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</si>
  <si>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</si>
  <si>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</si>
  <si>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</si>
  <si>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</si>
  <si>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</si>
  <si>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</si>
  <si>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</si>
  <si>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</si>
  <si>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</si>
  <si>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</si>
  <si>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</si>
  <si>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</si>
  <si>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</si>
  <si>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</si>
  <si>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</si>
  <si>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</si>
  <si>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</si>
  <si>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</si>
  <si>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</si>
  <si>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</si>
  <si>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</si>
  <si>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</si>
  <si>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</si>
  <si>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</si>
  <si>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</si>
  <si>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</si>
  <si>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</si>
  <si>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</si>
  <si>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</si>
  <si>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</si>
  <si>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</si>
  <si>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</si>
  <si>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</si>
  <si>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</si>
  <si>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</si>
  <si>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</si>
  <si>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</si>
  <si>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</si>
  <si>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</si>
  <si>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</si>
  <si>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</si>
  <si>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</si>
  <si>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</si>
  <si>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</si>
  <si>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</si>
  <si>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</si>
  <si>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</si>
  <si>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</si>
  <si>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</si>
  <si>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</si>
  <si>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</si>
  <si>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</si>
  <si>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</si>
  <si>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</si>
  <si>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</si>
  <si>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</si>
  <si>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</si>
  <si>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</si>
  <si>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</si>
  <si>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</si>
  <si>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</si>
  <si>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</si>
  <si>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</si>
  <si>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</si>
  <si>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</si>
  <si>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</si>
  <si>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</si>
  <si>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</si>
  <si>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</si>
  <si>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</si>
  <si>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</si>
  <si>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</si>
  <si>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</si>
  <si>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</si>
  <si>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</si>
  <si>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</si>
  <si>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</si>
  <si>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</si>
  <si>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</si>
  <si>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</si>
  <si>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</si>
  <si>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</si>
  <si>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</si>
  <si>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</si>
  <si>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</si>
  <si>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</si>
  <si>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</si>
  <si>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</si>
  <si>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</si>
  <si>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</si>
  <si>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</si>
  <si>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</si>
  <si>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</si>
  <si>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</si>
  <si>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</si>
  <si>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</si>
  <si>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</si>
  <si>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</si>
  <si>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</si>
  <si>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</si>
  <si>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</si>
  <si>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</si>
  <si>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</si>
  <si>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</si>
  <si>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</si>
  <si>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</si>
  <si>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</si>
  <si>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</si>
  <si>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</si>
  <si>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</si>
  <si>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</si>
  <si>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</si>
  <si>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</si>
  <si>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</si>
  <si>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</si>
  <si>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</si>
  <si>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</si>
  <si>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</si>
  <si>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</si>
  <si>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</si>
  <si>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</si>
  <si>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</si>
  <si>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</si>
  <si>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</si>
  <si>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</si>
  <si>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</si>
  <si>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</si>
  <si>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</si>
  <si>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</si>
  <si>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</si>
  <si>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</si>
  <si>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</si>
  <si>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</si>
  <si>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</si>
  <si>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</si>
  <si>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</si>
  <si>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</si>
  <si>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</si>
  <si>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</si>
  <si>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</si>
  <si>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</si>
  <si>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</si>
  <si>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</si>
  <si>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</si>
  <si>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</si>
  <si>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</si>
  <si>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</si>
  <si>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</si>
  <si>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</si>
  <si>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</si>
  <si>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</si>
  <si>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</si>
  <si>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</si>
  <si>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</si>
  <si>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</si>
  <si>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</si>
  <si>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</si>
  <si>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</si>
  <si>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</si>
  <si>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</si>
  <si>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</si>
  <si>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</si>
  <si>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</si>
  <si>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</si>
  <si>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</si>
  <si>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</si>
  <si>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</si>
  <si>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</si>
  <si>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</si>
  <si>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</si>
  <si>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</si>
  <si>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</si>
  <si>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</si>
  <si>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</si>
  <si>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</si>
  <si>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</si>
  <si>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</si>
  <si>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</si>
  <si>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</si>
  <si>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</si>
  <si>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</si>
  <si>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</si>
  <si>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</si>
  <si>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</si>
  <si>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</si>
  <si>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</si>
  <si>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</si>
  <si>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</si>
  <si>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</si>
  <si>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</si>
  <si>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</si>
  <si>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</si>
  <si>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</si>
  <si>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</si>
  <si>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</si>
  <si>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</si>
  <si>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</si>
  <si>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</si>
  <si>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</si>
  <si>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</si>
  <si>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</si>
  <si>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</si>
  <si>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</si>
  <si>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</si>
  <si>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</si>
  <si>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</si>
  <si>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</si>
  <si>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</si>
  <si>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</si>
  <si>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</si>
  <si>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</si>
  <si>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</si>
  <si>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</si>
  <si>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</si>
  <si>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</si>
  <si>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</si>
  <si>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</si>
  <si>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</si>
  <si>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</si>
  <si>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</si>
  <si>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</si>
  <si>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</si>
  <si>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</si>
  <si>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</si>
  <si>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</si>
  <si>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</si>
  <si>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</si>
  <si>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</si>
  <si>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</si>
  <si>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</si>
  <si>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</si>
  <si>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</si>
  <si>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</si>
  <si>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</si>
  <si>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</si>
  <si>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</si>
  <si>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</si>
  <si>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</si>
  <si>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</si>
  <si>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</si>
  <si>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</si>
  <si>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</si>
  <si>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</si>
  <si>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</si>
  <si>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</si>
  <si>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</si>
  <si>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</si>
  <si>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</si>
  <si>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</si>
  <si>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</si>
  <si>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</si>
  <si>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</si>
  <si>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</si>
  <si>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</si>
  <si>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</si>
  <si>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</si>
  <si>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</si>
  <si>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</si>
  <si>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</si>
  <si>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</si>
  <si>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</si>
  <si>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</si>
  <si>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</si>
  <si>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</si>
  <si>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</si>
  <si>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</si>
  <si>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</si>
  <si>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</si>
  <si>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</si>
  <si>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</si>
  <si>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</si>
  <si>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</si>
  <si>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</si>
  <si>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</si>
  <si>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</si>
  <si>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</si>
  <si>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</si>
  <si>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</si>
  <si>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</si>
  <si>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</si>
  <si>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</si>
  <si>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</si>
  <si>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</si>
  <si>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</si>
  <si>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</si>
  <si>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</si>
  <si>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</si>
  <si>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</si>
  <si>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</si>
  <si>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</si>
  <si>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</si>
  <si>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</si>
  <si>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</si>
  <si>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</si>
  <si>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</si>
  <si>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</si>
  <si>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</si>
  <si>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</si>
  <si>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</si>
  <si>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</si>
  <si>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</si>
  <si>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</si>
  <si>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</si>
  <si>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</si>
  <si>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</si>
  <si>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</si>
  <si>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</si>
  <si>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</si>
  <si>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</si>
  <si>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</si>
  <si>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</si>
  <si>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</si>
  <si>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</si>
  <si>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</si>
  <si>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</si>
  <si>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</si>
  <si>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</si>
  <si>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</si>
  <si>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</si>
  <si>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</si>
  <si>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</si>
  <si>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</si>
  <si>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</si>
  <si>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</si>
  <si>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</si>
  <si>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</si>
  <si>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</si>
  <si>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</si>
  <si>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</si>
  <si>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</si>
  <si>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</si>
  <si>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</si>
  <si>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</si>
  <si>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</si>
  <si>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</si>
  <si>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</si>
  <si>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</si>
  <si>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</si>
  <si>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</si>
  <si>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</si>
  <si>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</si>
  <si>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</si>
  <si>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</si>
  <si>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</si>
  <si>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</si>
  <si>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</si>
  <si>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</si>
  <si>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</si>
  <si>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</si>
  <si>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</si>
  <si>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</si>
  <si>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</si>
  <si>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</si>
  <si>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</si>
  <si>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</si>
  <si>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</si>
  <si>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</si>
  <si>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</si>
  <si>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</si>
  <si>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</si>
  <si>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</si>
  <si>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</si>
  <si>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</si>
  <si>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</si>
  <si>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</si>
  <si>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</si>
  <si>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</si>
  <si>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</si>
  <si>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</si>
  <si>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</si>
  <si>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</si>
  <si>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</si>
  <si>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</si>
  <si>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</si>
  <si>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</si>
  <si>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</si>
  <si>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</si>
  <si>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</si>
  <si>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</si>
  <si>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</si>
  <si>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</si>
  <si>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</si>
  <si>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</si>
  <si>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</si>
  <si>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</si>
  <si>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</si>
  <si>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</si>
  <si>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</si>
  <si>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</si>
  <si>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</si>
  <si>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</si>
  <si>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</si>
  <si>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</si>
  <si>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</si>
  <si>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</si>
  <si>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</si>
  <si>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</si>
  <si>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</si>
  <si>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</si>
  <si>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</si>
  <si>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</si>
  <si>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</si>
  <si>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</si>
  <si>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</si>
  <si>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</si>
  <si>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</si>
  <si>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</si>
  <si>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</si>
  <si>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</si>
  <si>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</si>
  <si>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</si>
  <si>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</si>
  <si>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</si>
  <si>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</si>
  <si>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</si>
  <si>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</si>
  <si>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</si>
  <si>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</si>
  <si>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</si>
  <si>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</si>
  <si>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</si>
  <si>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</si>
  <si>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</si>
  <si>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</si>
  <si>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</si>
  <si>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</si>
  <si>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</si>
  <si>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</si>
  <si>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</si>
  <si>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</si>
  <si>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</si>
  <si>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</si>
  <si>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</si>
  <si>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</si>
  <si>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</si>
  <si>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</si>
  <si>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</si>
  <si>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</si>
  <si>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</si>
  <si>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</si>
  <si>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</si>
  <si>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</si>
  <si>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</si>
  <si>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</si>
  <si>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</si>
  <si>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</si>
  <si>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</si>
  <si>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</si>
  <si>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</si>
  <si>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</si>
  <si>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</si>
  <si>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</si>
  <si>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</si>
  <si>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</si>
  <si>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</si>
  <si>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</si>
  <si>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</si>
  <si>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</si>
  <si>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</si>
  <si>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</si>
  <si>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</si>
  <si>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</si>
  <si>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</si>
  <si>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</si>
  <si>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</si>
  <si>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</si>
  <si>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</si>
  <si>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</si>
  <si>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</si>
  <si>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</si>
  <si>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</si>
  <si>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</si>
  <si>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</si>
  <si>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</si>
  <si>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</si>
  <si>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</si>
  <si>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</si>
  <si>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</si>
  <si>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</si>
  <si>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</si>
  <si>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</si>
  <si>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</si>
  <si>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</si>
  <si>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</si>
  <si>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</si>
  <si>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</si>
  <si>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</si>
  <si>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</si>
  <si>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</si>
  <si>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</si>
  <si>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</si>
  <si>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</si>
  <si>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</si>
  <si>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</si>
  <si>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</si>
  <si>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</si>
  <si>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</si>
  <si>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</si>
  <si>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</si>
  <si>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</si>
  <si>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</si>
  <si>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</si>
  <si>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</si>
  <si>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</si>
  <si>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</si>
  <si>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</si>
  <si>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</si>
  <si>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</si>
  <si>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</si>
  <si>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</si>
  <si>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</si>
  <si>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</si>
  <si>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</si>
  <si>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</si>
  <si>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</si>
  <si>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</si>
  <si>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</si>
  <si>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</si>
  <si>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</si>
  <si>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</si>
  <si>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</si>
  <si>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</si>
  <si>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</si>
  <si>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</si>
  <si>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</si>
  <si>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</si>
  <si>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</si>
  <si>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</si>
  <si>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</si>
  <si>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</si>
  <si>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</si>
  <si>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</si>
  <si>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</si>
  <si>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</si>
  <si>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</si>
  <si>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</si>
  <si>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</si>
  <si>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</si>
  <si>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</si>
  <si>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</si>
  <si>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</si>
  <si>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</si>
  <si>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</si>
  <si>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</si>
  <si>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</si>
  <si>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</si>
  <si>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</si>
  <si>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</si>
  <si>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</si>
  <si>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</si>
  <si>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</si>
  <si>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</si>
  <si>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</si>
  <si>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</si>
  <si>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</si>
  <si>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</si>
  <si>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</si>
  <si>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</si>
  <si>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</si>
  <si>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</si>
  <si>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</si>
  <si>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</si>
  <si>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</si>
  <si>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</si>
  <si>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</si>
  <si>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</si>
  <si>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</si>
  <si>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</si>
  <si>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</si>
  <si>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</si>
  <si>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</si>
  <si>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</si>
  <si>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</si>
  <si>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</si>
  <si>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</si>
  <si>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</si>
  <si>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</si>
  <si>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</si>
  <si>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</si>
  <si>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</si>
  <si>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</si>
  <si>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</si>
  <si>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</si>
  <si>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</si>
  <si>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</si>
  <si>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</si>
  <si>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</si>
  <si>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</si>
  <si>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</si>
  <si>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</si>
  <si>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</si>
  <si>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</si>
  <si>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</si>
  <si>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</si>
  <si>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</si>
  <si>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</si>
  <si>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</si>
  <si>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</si>
  <si>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</si>
  <si>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</si>
  <si>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</si>
  <si>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</si>
  <si>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</si>
  <si>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</si>
  <si>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</si>
  <si>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</si>
  <si>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</si>
  <si>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</si>
  <si>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</si>
  <si>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</si>
  <si>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</si>
  <si>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</si>
  <si>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</si>
  <si>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</si>
  <si>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</si>
  <si>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</si>
  <si>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</si>
  <si>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</si>
  <si>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</si>
  <si>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</si>
  <si>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</si>
  <si>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</si>
  <si>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</si>
  <si>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</si>
  <si>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</si>
  <si>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</si>
  <si>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</si>
  <si>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</si>
  <si>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</si>
  <si>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</si>
  <si>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</si>
  <si>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</si>
  <si>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</si>
  <si>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</si>
  <si>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</si>
  <si>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</si>
  <si>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</si>
  <si>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</si>
  <si>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</si>
  <si>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</si>
  <si>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</si>
  <si>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</si>
  <si>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</si>
  <si>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</si>
  <si>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</si>
  <si>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</si>
  <si>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</si>
  <si>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</si>
  <si>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</si>
  <si>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</si>
  <si>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</si>
  <si>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</si>
  <si>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</si>
  <si>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</si>
  <si>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</si>
  <si>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</si>
  <si>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</si>
  <si>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</si>
  <si>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</si>
  <si>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</si>
  <si>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</si>
  <si>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</si>
  <si>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</si>
  <si>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</si>
  <si>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</si>
  <si>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</si>
  <si>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</si>
  <si>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</si>
  <si>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</si>
  <si>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</si>
  <si>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</si>
  <si>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</si>
  <si>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</si>
  <si>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</si>
  <si>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</si>
  <si>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</si>
  <si>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</si>
  <si>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</si>
  <si>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</si>
  <si>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</si>
  <si>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</si>
  <si>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</si>
  <si>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</si>
  <si>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</si>
  <si>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</si>
  <si>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</si>
  <si>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</si>
  <si>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</si>
  <si>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</si>
  <si>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</si>
  <si>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</si>
  <si>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</si>
  <si>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</si>
  <si>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</si>
  <si>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</si>
  <si>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</si>
  <si>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</si>
  <si>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</si>
  <si>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</si>
  <si>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</si>
  <si>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</si>
  <si>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</si>
  <si>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</si>
  <si>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</si>
  <si>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</si>
  <si>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</si>
  <si>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</si>
  <si>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</si>
  <si>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</si>
  <si>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</si>
  <si>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</si>
  <si>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</si>
  <si>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</si>
  <si>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</si>
  <si>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</si>
  <si>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</si>
  <si>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</si>
  <si>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</si>
  <si>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</si>
  <si>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</si>
  <si>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</si>
  <si>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</si>
  <si>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</si>
  <si>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</si>
  <si>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</si>
  <si>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</si>
  <si>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</si>
  <si>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</si>
  <si>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</si>
  <si>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</si>
  <si>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</si>
  <si>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</si>
  <si>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</si>
  <si>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</si>
  <si>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</si>
  <si>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</si>
  <si>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</si>
  <si>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</si>
  <si>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</si>
  <si>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</si>
  <si>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</si>
  <si>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</si>
  <si>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</si>
  <si>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</si>
  <si>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</si>
  <si>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</si>
  <si>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</si>
  <si>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</si>
  <si>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</si>
  <si>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</si>
  <si>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</si>
  <si>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</si>
  <si>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</si>
  <si>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</si>
  <si>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</si>
  <si>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</si>
  <si>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</si>
  <si>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</si>
  <si>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</si>
  <si>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</si>
  <si>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</si>
  <si>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</si>
  <si>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</si>
  <si>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</si>
  <si>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</si>
  <si>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</si>
  <si>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</si>
  <si>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</si>
  <si>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</si>
  <si>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</si>
  <si>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</si>
  <si>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</si>
  <si>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</si>
  <si>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</si>
  <si>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</si>
  <si>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</si>
  <si>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</si>
  <si>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</si>
  <si>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</si>
  <si>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</si>
  <si>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</si>
  <si>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</si>
  <si>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</si>
  <si>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</si>
  <si>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</si>
  <si>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</si>
  <si>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</si>
  <si>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</si>
  <si>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</si>
  <si>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</si>
  <si>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</si>
  <si>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</si>
  <si>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</si>
  <si>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</si>
  <si>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</si>
  <si>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</si>
  <si>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</si>
  <si>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</si>
  <si>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</si>
  <si>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</si>
  <si>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</si>
  <si>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</si>
  <si>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</si>
  <si>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</si>
  <si>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</si>
  <si>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</si>
  <si>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</si>
  <si>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</si>
  <si>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</si>
  <si>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</si>
  <si>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</si>
  <si>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</si>
  <si>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</si>
  <si>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</si>
  <si>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</si>
  <si>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</si>
  <si>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</si>
  <si>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</si>
  <si>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</si>
  <si>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</si>
  <si>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</si>
  <si>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</si>
  <si>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</si>
  <si>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</si>
  <si>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</si>
  <si>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</si>
  <si>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</si>
  <si>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</si>
  <si>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</si>
  <si>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</si>
  <si>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</si>
  <si>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</si>
  <si>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</si>
  <si>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</si>
  <si>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</si>
  <si>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</si>
  <si>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</si>
  <si>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</si>
  <si>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</si>
  <si>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</si>
  <si>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</si>
  <si>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</si>
  <si>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</si>
  <si>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</si>
  <si>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</si>
  <si>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</si>
  <si>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</si>
  <si>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</si>
  <si>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</si>
  <si>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</si>
  <si>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</si>
  <si>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</si>
  <si>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</si>
  <si>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</si>
  <si>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</si>
  <si>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</si>
  <si>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</si>
  <si>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</si>
  <si>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</si>
  <si>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</si>
  <si>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</si>
  <si>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</si>
  <si>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</si>
  <si>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</si>
  <si>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</si>
  <si>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</si>
  <si>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</si>
  <si>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</si>
  <si>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</si>
  <si>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</si>
  <si>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</si>
  <si>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</si>
  <si>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</si>
  <si>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</si>
  <si>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</si>
  <si>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</si>
  <si>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</si>
  <si>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</si>
  <si>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</si>
  <si>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</si>
  <si>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</si>
  <si>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</si>
  <si>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</si>
  <si>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</si>
  <si>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</si>
  <si>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</si>
  <si>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</si>
  <si>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</si>
  <si>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</si>
  <si>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</si>
  <si>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</si>
  <si>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</si>
  <si>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</si>
  <si>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</si>
  <si>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</si>
  <si>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</si>
  <si>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</si>
  <si>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</si>
  <si>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</si>
  <si>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</si>
  <si>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</si>
  <si>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</si>
  <si>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</si>
  <si>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</si>
  <si>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</si>
  <si>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</si>
  <si>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</si>
  <si>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</si>
  <si>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</si>
  <si>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</si>
  <si>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</si>
  <si>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</si>
  <si>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</si>
  <si>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</si>
  <si>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</si>
  <si>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</si>
  <si>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</si>
  <si>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</si>
  <si>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</si>
  <si>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</si>
  <si>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</si>
  <si>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</si>
  <si>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</si>
  <si>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</si>
  <si>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</si>
  <si>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</si>
  <si>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</si>
  <si>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</si>
  <si>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</si>
  <si>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</si>
  <si>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</si>
  <si>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</si>
  <si>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</si>
  <si>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</si>
  <si>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</si>
  <si>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</si>
  <si>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</si>
  <si>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</si>
  <si>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</si>
  <si>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</si>
  <si>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</si>
  <si>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</si>
  <si>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</si>
  <si>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</si>
  <si>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</si>
  <si>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</si>
  <si>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</si>
  <si>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</si>
  <si>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</si>
  <si>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</si>
  <si>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</si>
  <si>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</si>
  <si>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</si>
  <si>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</si>
  <si>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</si>
  <si>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</si>
  <si>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</si>
  <si>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</si>
  <si>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</si>
  <si>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</si>
  <si>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</si>
  <si>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</si>
  <si>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</si>
  <si>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</si>
  <si>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</si>
  <si>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</si>
  <si>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</si>
  <si>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</si>
  <si>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</si>
  <si>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</si>
  <si>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</si>
  <si>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</si>
  <si>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</si>
  <si>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</si>
  <si>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</si>
  <si>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</si>
  <si>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</si>
  <si>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</si>
  <si>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</si>
  <si>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</si>
  <si>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</si>
  <si>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</si>
  <si>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</si>
  <si>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</si>
  <si>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</si>
  <si>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</si>
  <si>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</si>
  <si>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</si>
  <si>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</si>
  <si>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</si>
  <si>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</si>
  <si>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</si>
  <si>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</si>
  <si>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</si>
  <si>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</si>
  <si>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</si>
  <si>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</si>
  <si>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</si>
  <si>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</si>
  <si>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</si>
  <si>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</si>
  <si>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</si>
  <si>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</si>
  <si>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</si>
  <si>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</si>
  <si>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</si>
  <si>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</si>
  <si>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</si>
  <si>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</si>
  <si>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</si>
  <si>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</si>
  <si>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</si>
  <si>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</si>
  <si>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</si>
  <si>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</si>
  <si>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</si>
  <si>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</si>
  <si>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</si>
  <si>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</si>
  <si>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</si>
  <si>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</si>
  <si>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</si>
  <si>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</si>
  <si>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</si>
  <si>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</si>
  <si>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</si>
  <si>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</si>
  <si>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</si>
  <si>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</si>
  <si>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</si>
  <si>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</si>
  <si>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</si>
  <si>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</si>
  <si>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</si>
  <si>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</si>
  <si>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</si>
  <si>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</si>
  <si>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</si>
  <si>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</si>
  <si>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</si>
  <si>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</si>
  <si>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</si>
  <si>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</si>
  <si>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</si>
  <si>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</si>
  <si>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</si>
  <si>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</si>
  <si>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</si>
  <si>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</si>
  <si>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</si>
  <si>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</si>
  <si>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</si>
  <si>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</si>
  <si>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</si>
  <si>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</si>
  <si>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</si>
  <si>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</si>
  <si>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</si>
  <si>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</si>
  <si>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</si>
  <si>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</si>
  <si>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</si>
  <si>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</si>
  <si>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</si>
  <si>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</si>
  <si>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</si>
  <si>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</si>
  <si>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</si>
  <si>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</si>
  <si>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</si>
  <si>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</si>
  <si>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</si>
  <si>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</si>
  <si>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</si>
  <si>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</si>
  <si>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</si>
  <si>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</si>
  <si>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</si>
  <si>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</si>
  <si>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</si>
  <si>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</si>
  <si>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</si>
  <si>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</si>
  <si>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</si>
  <si>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</si>
  <si>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</si>
  <si>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</si>
  <si>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</si>
  <si>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</si>
  <si>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</si>
  <si>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</si>
  <si>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</si>
  <si>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</si>
  <si>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</si>
  <si>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</si>
  <si>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</si>
  <si>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</si>
  <si>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</si>
  <si>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</si>
  <si>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</si>
  <si>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</si>
  <si>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</si>
  <si>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</si>
  <si>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</si>
  <si>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</si>
  <si>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</si>
  <si>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</si>
  <si>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</si>
  <si>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</si>
  <si>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</si>
  <si>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</si>
  <si>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</si>
  <si>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</si>
  <si>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</si>
  <si>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</si>
  <si>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</si>
  <si>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</si>
  <si>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</si>
  <si>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</si>
  <si>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</si>
  <si>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</si>
  <si>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</si>
  <si>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</si>
  <si>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</si>
  <si>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</si>
  <si>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</si>
  <si>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</si>
  <si>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</si>
  <si>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</si>
  <si>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</si>
  <si>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</si>
  <si>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</si>
  <si>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</si>
  <si>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</si>
  <si>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</si>
  <si>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</si>
  <si>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</si>
  <si>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</si>
  <si>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</si>
  <si>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</si>
  <si>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</si>
  <si>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</si>
  <si>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</si>
  <si>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</si>
  <si>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</si>
  <si>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</si>
  <si>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</si>
  <si>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</si>
  <si>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</si>
  <si>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</si>
  <si>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</si>
  <si>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</si>
  <si>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</si>
  <si>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</si>
  <si>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</si>
  <si>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</si>
  <si>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</si>
  <si>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</si>
  <si>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</si>
  <si>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</si>
  <si>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</si>
  <si>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</si>
  <si>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</si>
  <si>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</si>
  <si>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</si>
  <si>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</si>
  <si>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</si>
  <si>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</si>
  <si>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</si>
  <si>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</si>
  <si>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</si>
  <si>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</si>
  <si>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</si>
  <si>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</si>
  <si>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</si>
  <si>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</si>
  <si>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</si>
  <si>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</si>
  <si>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</si>
  <si>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</si>
  <si>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</si>
  <si>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</si>
  <si>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</si>
  <si>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</si>
  <si>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</si>
  <si>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</si>
  <si>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</si>
  <si>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</si>
  <si>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</si>
  <si>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</si>
  <si>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</si>
  <si>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</si>
  <si>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</si>
  <si>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</si>
  <si>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</si>
  <si>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</si>
  <si>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</si>
  <si>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</si>
  <si>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</si>
  <si>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</si>
  <si>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</si>
  <si>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</si>
  <si>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</si>
  <si>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</si>
  <si>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</si>
  <si>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</si>
  <si>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</si>
  <si>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</si>
  <si>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</si>
  <si>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</si>
  <si>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</si>
  <si>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</si>
  <si>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</si>
  <si>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</si>
  <si>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</si>
  <si>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</si>
  <si>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</si>
  <si>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</si>
  <si>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</si>
  <si>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</si>
  <si>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</si>
  <si>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</si>
  <si>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</si>
  <si>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</si>
  <si>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</si>
  <si>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</si>
  <si>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</si>
  <si>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</si>
  <si>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</si>
  <si>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</si>
  <si>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</si>
  <si>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</si>
  <si>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</si>
  <si>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</si>
  <si>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</si>
  <si>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</si>
  <si>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</si>
  <si>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</si>
  <si>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</si>
  <si>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</si>
  <si>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</si>
  <si>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</si>
  <si>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</si>
  <si>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</si>
  <si>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</si>
  <si>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</si>
  <si>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</si>
  <si>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</si>
  <si>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</si>
  <si>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</si>
  <si>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</si>
  <si>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</si>
  <si>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</si>
  <si>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</si>
  <si>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</si>
  <si>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</si>
  <si>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</si>
  <si>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</si>
  <si>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</si>
  <si>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</si>
  <si>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</si>
  <si>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</si>
  <si>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</si>
  <si>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</si>
  <si>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</si>
  <si>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</si>
  <si>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</si>
  <si>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</si>
  <si>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</si>
  <si>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</si>
  <si>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</si>
  <si>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</si>
  <si>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</si>
  <si>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</si>
  <si>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</si>
  <si>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</si>
  <si>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</si>
  <si>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</si>
  <si>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</si>
  <si>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</si>
  <si>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</si>
  <si>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</si>
  <si>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</si>
  <si>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</si>
  <si>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</si>
  <si>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</si>
  <si>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</si>
  <si>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</si>
  <si>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</si>
  <si>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</si>
  <si>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</si>
  <si>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</si>
  <si>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</si>
  <si>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</si>
  <si>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</si>
  <si>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</si>
  <si>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</si>
  <si>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</si>
  <si>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</si>
  <si>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</si>
  <si>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</si>
  <si>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</si>
  <si>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</si>
  <si>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</si>
  <si>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</si>
  <si>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</si>
  <si>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</si>
  <si>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</si>
  <si>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</si>
  <si>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</si>
  <si>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</si>
  <si>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</si>
  <si>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</si>
  <si>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</si>
  <si>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</si>
  <si>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</si>
  <si>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</si>
  <si>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</si>
  <si>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</si>
  <si>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</si>
  <si>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</si>
  <si>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</si>
  <si>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</si>
  <si>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</si>
  <si>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</si>
  <si>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</si>
  <si>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</si>
  <si>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</si>
  <si>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</si>
  <si>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</si>
  <si>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</si>
  <si>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</si>
  <si>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</si>
  <si>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</si>
  <si>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</si>
  <si>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</si>
  <si>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</si>
  <si>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</si>
  <si>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</si>
  <si>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</si>
  <si>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</si>
  <si>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</si>
  <si>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</si>
  <si>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</si>
  <si>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</si>
  <si>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</si>
  <si>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</si>
  <si>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</si>
  <si>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</si>
  <si>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</si>
  <si>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</si>
  <si>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</si>
  <si>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</si>
  <si>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</si>
  <si>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</si>
  <si>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</si>
  <si>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</si>
  <si>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</si>
  <si>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</si>
  <si>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</si>
  <si>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</si>
  <si>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</si>
  <si>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</si>
  <si>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</si>
  <si>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</si>
  <si>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</si>
  <si>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</si>
  <si>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</si>
  <si>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</si>
  <si>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</si>
  <si>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</si>
  <si>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</si>
  <si>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</si>
  <si>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</si>
  <si>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</si>
  <si>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</si>
  <si>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</si>
  <si>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</si>
  <si>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</si>
  <si>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</si>
  <si>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</si>
  <si>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</si>
  <si>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</si>
  <si>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</si>
  <si>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</si>
  <si>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</si>
  <si>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</si>
  <si>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</si>
  <si>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</si>
  <si>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</si>
  <si>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</si>
  <si>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</si>
  <si>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</si>
  <si>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</si>
  <si>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</si>
  <si>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</si>
  <si>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</si>
  <si>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</si>
  <si>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</si>
  <si>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</si>
  <si>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</si>
  <si>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</si>
  <si>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</si>
  <si>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</si>
  <si>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</si>
  <si>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</si>
  <si>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</si>
  <si>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</si>
  <si>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</si>
  <si>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</si>
  <si>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</si>
  <si>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</si>
  <si>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</si>
  <si>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</si>
  <si>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</si>
  <si>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</si>
  <si>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</si>
  <si>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</si>
  <si>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</si>
  <si>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</si>
  <si>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</si>
  <si>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</si>
  <si>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</si>
  <si>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</si>
  <si>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</si>
  <si>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</si>
  <si>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</si>
  <si>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</si>
  <si>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</si>
  <si>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</si>
  <si>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</si>
  <si>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</si>
  <si>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</si>
  <si>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</si>
  <si>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</si>
  <si>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</si>
  <si>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</si>
  <si>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</si>
  <si>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</si>
  <si>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</si>
  <si>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</si>
  <si>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</si>
  <si>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</si>
  <si>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</si>
  <si>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</si>
  <si>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</si>
  <si>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</si>
  <si>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</si>
  <si>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</si>
  <si>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</si>
  <si>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</si>
  <si>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</si>
  <si>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</si>
  <si>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</si>
  <si>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</si>
  <si>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</si>
  <si>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</si>
  <si>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</si>
  <si>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</si>
  <si>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</si>
  <si>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</si>
  <si>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</si>
  <si>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</si>
  <si>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</si>
  <si>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</si>
  <si>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</si>
  <si>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</si>
  <si>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</si>
  <si>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</si>
  <si>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</si>
  <si>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</si>
  <si>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</si>
  <si>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</si>
  <si>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</si>
  <si>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</si>
  <si>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</si>
  <si>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</si>
  <si>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</si>
  <si>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</si>
  <si>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</si>
  <si>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</si>
  <si>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</si>
  <si>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</si>
  <si>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</si>
  <si>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</si>
  <si>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</si>
  <si>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</si>
  <si>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</si>
  <si>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</si>
  <si>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</si>
  <si>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</si>
  <si>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</si>
  <si>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</si>
  <si>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</si>
  <si>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</si>
  <si>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</si>
  <si>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</si>
  <si>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</si>
  <si>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</si>
  <si>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</si>
  <si>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</si>
  <si>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</si>
  <si>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</si>
  <si>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</si>
  <si>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</si>
  <si>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</si>
  <si>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</si>
  <si>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</si>
  <si>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</si>
  <si>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</si>
  <si>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</si>
  <si>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</si>
  <si>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</si>
  <si>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</si>
  <si>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</si>
  <si>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</si>
  <si>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</si>
  <si>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</si>
  <si>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</si>
  <si>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</si>
  <si>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</si>
  <si>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</si>
  <si>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</si>
  <si>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</si>
  <si>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</si>
  <si>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</si>
  <si>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</si>
  <si>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</si>
  <si>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</si>
  <si>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</si>
  <si>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</si>
  <si>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</si>
  <si>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</si>
  <si>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</si>
  <si>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</si>
  <si>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</si>
  <si>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</si>
  <si>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</si>
  <si>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</si>
  <si>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</si>
  <si>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</si>
  <si>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</si>
  <si>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</si>
  <si>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</si>
  <si>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</si>
  <si>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</si>
  <si>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</si>
  <si>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</si>
  <si>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</si>
  <si>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</si>
  <si>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</si>
  <si>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</si>
  <si>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</si>
  <si>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</si>
  <si>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</si>
  <si>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</si>
  <si>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</si>
  <si>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</si>
  <si>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</si>
  <si>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</si>
  <si>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</si>
  <si>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</si>
  <si>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</si>
  <si>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</si>
  <si>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</si>
  <si>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</si>
  <si>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</si>
  <si>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</si>
  <si>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</si>
  <si>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</si>
  <si>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</si>
  <si>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</si>
  <si>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</si>
  <si>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</si>
  <si>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</si>
  <si>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</si>
  <si>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</si>
  <si>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</si>
  <si>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</si>
  <si>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</si>
  <si>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</si>
  <si>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</si>
  <si>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</si>
  <si>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</si>
  <si>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</si>
  <si>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</si>
  <si>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</si>
  <si>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</si>
  <si>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</si>
  <si>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</si>
  <si>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</si>
  <si>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</si>
  <si>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</si>
  <si>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</si>
  <si>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</si>
  <si>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</si>
  <si>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</si>
  <si>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</si>
  <si>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</si>
  <si>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</si>
  <si>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</si>
  <si>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</si>
  <si>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</si>
  <si>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</si>
  <si>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</si>
  <si>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</si>
  <si>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</si>
  <si>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</si>
  <si>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</si>
  <si>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</si>
  <si>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</si>
  <si>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</si>
  <si>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</si>
  <si>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</si>
  <si>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</si>
  <si>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</si>
  <si>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</si>
  <si>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</si>
  <si>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</si>
  <si>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</si>
  <si>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</si>
  <si>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</si>
  <si>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</si>
  <si>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</si>
  <si>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</si>
  <si>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</si>
  <si>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</si>
  <si>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</si>
  <si>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</si>
  <si>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</si>
  <si>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</si>
  <si>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</si>
  <si>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</si>
  <si>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</si>
  <si>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</si>
  <si>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</si>
  <si>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</si>
  <si>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</si>
  <si>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</si>
  <si>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</si>
  <si>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</si>
  <si>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</si>
  <si>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</si>
  <si>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</si>
  <si>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</si>
  <si>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</si>
  <si>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</si>
  <si>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</si>
  <si>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</si>
  <si>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</si>
  <si>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</si>
  <si>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</si>
  <si>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</si>
  <si>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</si>
  <si>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</si>
  <si>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</si>
  <si>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</si>
  <si>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</si>
  <si>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</si>
  <si>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</si>
  <si>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</si>
  <si>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</si>
  <si>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</si>
  <si>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</si>
  <si>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</si>
  <si>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</si>
  <si>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</si>
  <si>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</si>
  <si>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</si>
  <si>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</si>
  <si>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</si>
  <si>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</si>
  <si>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</si>
  <si>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</si>
  <si>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</si>
  <si>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</si>
  <si>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</si>
  <si>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</si>
  <si>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</si>
  <si>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</si>
  <si>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</si>
  <si>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</si>
  <si>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</si>
  <si>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</si>
  <si>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</si>
  <si>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</si>
  <si>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</si>
  <si>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</si>
  <si>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</si>
  <si>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</si>
  <si>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</si>
  <si>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</si>
  <si>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</si>
  <si>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</si>
  <si>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</si>
  <si>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</si>
  <si>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</si>
  <si>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</si>
  <si>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</si>
  <si>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</si>
  <si>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</si>
  <si>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</si>
  <si>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</si>
  <si>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</si>
  <si>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</si>
  <si>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</si>
  <si>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</si>
  <si>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</si>
  <si>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</si>
  <si>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</si>
  <si>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</si>
  <si>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</si>
  <si>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</si>
  <si>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</si>
  <si>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</si>
  <si>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</si>
  <si>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</si>
  <si>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</si>
  <si>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</si>
  <si>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</si>
  <si>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</si>
  <si>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</si>
  <si>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</si>
  <si>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</si>
  <si>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</si>
  <si>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</si>
  <si>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</si>
  <si>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</si>
  <si>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</si>
  <si>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</si>
  <si>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</si>
  <si>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</si>
  <si>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</si>
  <si>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</si>
  <si>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</si>
  <si>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</si>
  <si>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</si>
  <si>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</si>
  <si>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</si>
  <si>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</si>
  <si>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</si>
  <si>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</si>
  <si>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</si>
  <si>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</si>
  <si>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</si>
  <si>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</si>
  <si>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</si>
  <si>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</si>
  <si>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</si>
  <si>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</si>
  <si>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</si>
  <si>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</si>
  <si>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</si>
  <si>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</si>
  <si>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</si>
  <si>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</si>
  <si>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</si>
  <si>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</si>
  <si>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</si>
  <si>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</si>
  <si>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</si>
  <si>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</si>
  <si>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</si>
  <si>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</si>
  <si>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</si>
  <si>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</si>
  <si>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</si>
  <si>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</si>
  <si>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</si>
  <si>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</si>
  <si>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</si>
  <si>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</si>
  <si>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</si>
  <si>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</si>
  <si>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</si>
  <si>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</si>
  <si>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</si>
  <si>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</si>
  <si>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</si>
  <si>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</si>
  <si>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</si>
  <si>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</si>
  <si>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</si>
  <si>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</si>
  <si>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</si>
  <si>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</si>
  <si>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</si>
  <si>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</si>
  <si>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</si>
  <si>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</si>
  <si>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</si>
  <si>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</si>
  <si>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</si>
  <si>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</si>
  <si>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</si>
  <si>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</si>
  <si>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</si>
  <si>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</si>
  <si>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</si>
  <si>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</si>
  <si>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</si>
  <si>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</si>
  <si>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</si>
  <si>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</si>
  <si>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</si>
  <si>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</si>
  <si>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</si>
  <si>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</si>
  <si>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</si>
  <si>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</si>
  <si>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</si>
  <si>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</si>
  <si>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</si>
  <si>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</si>
  <si>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</si>
  <si>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</si>
  <si>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</si>
  <si>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</si>
  <si>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</si>
  <si>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</si>
  <si>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</si>
  <si>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</si>
  <si>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</si>
  <si>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</si>
  <si>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</si>
  <si>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</si>
  <si>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</si>
  <si>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</si>
  <si>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</si>
  <si>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</si>
  <si>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</si>
  <si>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</si>
  <si>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</si>
  <si>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</si>
  <si>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</si>
  <si>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</si>
  <si>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</si>
  <si>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</si>
  <si>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</si>
  <si>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</si>
  <si>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</si>
  <si>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</si>
  <si>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</si>
  <si>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</si>
  <si>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</si>
  <si>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</si>
  <si>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</si>
  <si>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</si>
  <si>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</si>
  <si>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</si>
  <si>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</si>
  <si>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</si>
  <si>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</si>
  <si>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</si>
  <si>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</si>
  <si>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</si>
  <si>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</si>
  <si>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</si>
  <si>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</si>
  <si>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</si>
  <si>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</si>
  <si>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</si>
  <si>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</si>
  <si>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</si>
  <si>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</si>
  <si>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</si>
  <si>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</si>
  <si>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</si>
  <si>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</si>
  <si>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</si>
  <si>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</si>
  <si>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</si>
  <si>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</si>
  <si>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</si>
  <si>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</si>
  <si>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</si>
  <si>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</si>
  <si>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</si>
  <si>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</si>
  <si>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</si>
  <si>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</si>
  <si>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</si>
  <si>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</si>
  <si>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</si>
  <si>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</si>
  <si>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</si>
  <si>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</si>
  <si>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</si>
  <si>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</si>
  <si>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</si>
  <si>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</si>
  <si>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</si>
  <si>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</si>
  <si>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</si>
  <si>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</si>
  <si>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</si>
  <si>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</si>
  <si>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</si>
  <si>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</si>
  <si>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</si>
  <si>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</si>
  <si>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</si>
  <si>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</si>
  <si>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</si>
  <si>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</si>
  <si>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</si>
  <si>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</si>
  <si>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</si>
  <si>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</si>
  <si>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</si>
  <si>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</si>
  <si>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</si>
  <si>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</si>
  <si>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</si>
  <si>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</si>
  <si>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</si>
  <si>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</si>
  <si>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</si>
  <si>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</si>
  <si>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</si>
  <si>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</si>
  <si>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</si>
  <si>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</si>
  <si>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</si>
  <si>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</si>
  <si>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</si>
  <si>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</si>
  <si>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</si>
  <si>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</si>
  <si>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</si>
  <si>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</si>
  <si>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</si>
  <si>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</si>
  <si>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</si>
  <si>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</si>
  <si>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</si>
  <si>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</si>
  <si>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</si>
  <si>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</si>
  <si>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</si>
  <si>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</si>
  <si>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</si>
  <si>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</si>
  <si>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</si>
  <si>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</si>
  <si>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</si>
  <si>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</si>
  <si>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</si>
  <si>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</si>
  <si>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</si>
  <si>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</si>
  <si>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</si>
  <si>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</si>
  <si>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</si>
  <si>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</si>
  <si>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</si>
  <si>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</si>
  <si>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</si>
  <si>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</si>
  <si>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</si>
  <si>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</si>
  <si>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</si>
  <si>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</si>
  <si>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</si>
  <si>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</si>
  <si>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</si>
  <si>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</si>
  <si>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</si>
  <si>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</si>
  <si>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</si>
  <si>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</si>
  <si>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</si>
  <si>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</si>
  <si>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</si>
  <si>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</si>
  <si>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</si>
  <si>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</si>
  <si>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</si>
  <si>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</si>
  <si>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</si>
  <si>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</si>
  <si>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</si>
  <si>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</si>
  <si>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</si>
  <si>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</si>
  <si>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</si>
  <si>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</si>
  <si>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</si>
  <si>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</si>
  <si>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</si>
  <si>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</si>
  <si>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</si>
  <si>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</si>
  <si>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</si>
  <si>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</si>
  <si>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</si>
  <si>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</si>
  <si>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</si>
  <si>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</si>
  <si>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</si>
  <si>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</si>
  <si>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</si>
  <si>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</si>
  <si>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</si>
  <si>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</si>
  <si>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</si>
  <si>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</si>
  <si>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</si>
  <si>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</si>
  <si>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</si>
  <si>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</si>
  <si>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</si>
  <si>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</si>
  <si>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</si>
  <si>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</si>
  <si>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</si>
  <si>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</si>
  <si>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</si>
  <si>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</si>
  <si>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</si>
  <si>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</si>
  <si>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</si>
  <si>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</si>
  <si>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</si>
  <si>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</si>
  <si>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</si>
  <si>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</si>
  <si>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</si>
  <si>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</si>
  <si>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</si>
  <si>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</si>
  <si>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</si>
  <si>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</si>
  <si>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</si>
  <si>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</si>
  <si>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</si>
  <si>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</si>
  <si>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</si>
  <si>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</si>
  <si>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</si>
  <si>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</si>
  <si>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</si>
  <si>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</si>
  <si>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</si>
  <si>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</si>
  <si>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</si>
  <si>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</si>
  <si>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</si>
  <si>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</si>
  <si>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</si>
  <si>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</si>
  <si>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</si>
  <si>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</si>
  <si>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</si>
  <si>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</si>
  <si>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</si>
  <si>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</si>
  <si>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</si>
  <si>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</si>
  <si>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</si>
  <si>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</si>
  <si>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</si>
  <si>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</si>
  <si>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</si>
  <si>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</si>
  <si>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</si>
  <si>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</si>
  <si>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</si>
  <si>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</si>
  <si>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</si>
  <si>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</si>
  <si>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</si>
  <si>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</si>
  <si>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</si>
  <si>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</si>
  <si>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</si>
  <si>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</si>
  <si>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</si>
  <si>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</si>
  <si>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</si>
  <si>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</si>
  <si>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</si>
  <si>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</si>
  <si>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</si>
  <si>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</si>
  <si>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</si>
  <si>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</si>
  <si>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</si>
  <si>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</si>
  <si>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</si>
  <si>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</si>
  <si>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</si>
  <si>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</si>
  <si>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</si>
  <si>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</si>
  <si>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</si>
  <si>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</si>
  <si>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</si>
  <si>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</si>
  <si>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</si>
  <si>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</si>
  <si>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</si>
  <si>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</si>
  <si>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</si>
  <si>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</si>
  <si>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</si>
  <si>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</si>
  <si>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</si>
  <si>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</si>
  <si>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</si>
  <si>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</si>
  <si>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</si>
  <si>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</si>
  <si>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</si>
  <si>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</si>
  <si>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</si>
  <si>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</si>
  <si>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</si>
  <si>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</si>
  <si>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</si>
  <si>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</si>
  <si>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</si>
  <si>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</si>
  <si>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</si>
  <si>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</si>
  <si>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</si>
  <si>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</si>
  <si>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</si>
  <si>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</si>
  <si>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</si>
  <si>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</si>
  <si>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</si>
  <si>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</si>
  <si>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</si>
  <si>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</si>
  <si>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</si>
  <si>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</si>
  <si>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</si>
  <si>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</si>
  <si>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</si>
  <si>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</si>
  <si>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</si>
  <si>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</si>
  <si>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</si>
  <si>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</si>
  <si>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</si>
  <si>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</si>
  <si>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</si>
  <si>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</si>
  <si>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</si>
  <si>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</si>
  <si>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</si>
  <si>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</si>
  <si>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</si>
  <si>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</si>
  <si>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</si>
  <si>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</si>
  <si>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</si>
  <si>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</si>
  <si>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</si>
  <si>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</si>
  <si>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</si>
  <si>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</si>
  <si>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</si>
  <si>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</si>
  <si>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</si>
  <si>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</si>
  <si>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</si>
  <si>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</si>
  <si>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</si>
  <si>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</si>
  <si>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</si>
  <si>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</si>
  <si>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</si>
  <si>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</si>
  <si>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</si>
  <si>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</si>
  <si>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</si>
  <si>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</si>
  <si>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</si>
  <si>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</si>
  <si>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</si>
  <si>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</si>
  <si>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</si>
  <si>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</si>
  <si>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</si>
  <si>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</si>
  <si>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</si>
  <si>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</si>
  <si>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</si>
  <si>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</si>
  <si>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</si>
  <si>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</si>
  <si>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</si>
  <si>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</si>
  <si>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</si>
  <si>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</si>
  <si>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</si>
  <si>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</si>
  <si>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</si>
  <si>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</si>
  <si>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</si>
  <si>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</si>
  <si>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</si>
  <si>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</si>
  <si>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</si>
  <si>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</si>
  <si>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</si>
  <si>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</si>
  <si>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</si>
  <si>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</si>
  <si>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</si>
  <si>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</si>
  <si>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</si>
  <si>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</si>
  <si>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</si>
  <si>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</si>
  <si>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</si>
  <si>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</si>
  <si>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</si>
  <si>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</si>
  <si>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</si>
  <si>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</si>
  <si>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</si>
  <si>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</si>
  <si>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</si>
  <si>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</si>
  <si>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</si>
  <si>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</si>
  <si>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</si>
  <si>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</si>
  <si>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</si>
  <si>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</si>
  <si>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</si>
  <si>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</si>
  <si>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</si>
  <si>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</si>
  <si>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</si>
  <si>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</si>
  <si>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</si>
  <si>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</si>
  <si>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</si>
  <si>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</si>
  <si>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</si>
  <si>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</si>
  <si>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</si>
  <si>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</si>
  <si>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</si>
  <si>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</si>
  <si>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</si>
  <si>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</si>
  <si>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</si>
  <si>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</si>
  <si>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</si>
  <si>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</si>
  <si>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</si>
  <si>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</si>
  <si>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</si>
  <si>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</si>
  <si>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</si>
  <si>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</si>
  <si>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</si>
  <si>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</si>
  <si>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</si>
  <si>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</si>
  <si>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</si>
  <si>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</si>
  <si>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</si>
  <si>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</si>
  <si>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</si>
  <si>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</si>
  <si>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</si>
  <si>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</si>
  <si>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</si>
  <si>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</si>
  <si>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</si>
  <si>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</si>
  <si>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</si>
  <si>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</si>
  <si>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</si>
  <si>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</si>
  <si>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</si>
  <si>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</si>
  <si>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</si>
  <si>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</si>
  <si>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</si>
  <si>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</si>
  <si>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</si>
  <si>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</si>
  <si>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</si>
  <si>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</si>
  <si>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</si>
  <si>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</si>
  <si>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</si>
  <si>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</si>
  <si>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</si>
  <si>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</si>
  <si>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</si>
  <si>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</si>
  <si>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</si>
  <si>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</si>
  <si>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</si>
  <si>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</si>
  <si>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</si>
  <si>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</si>
  <si>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</si>
  <si>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</si>
  <si>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</si>
  <si>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</si>
  <si>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</si>
  <si>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</si>
  <si>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</si>
  <si>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</si>
  <si>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</si>
  <si>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</si>
  <si>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</si>
  <si>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</si>
  <si>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</si>
  <si>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</si>
  <si>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</si>
  <si>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</si>
  <si>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</si>
  <si>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</si>
  <si>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</si>
  <si>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</si>
  <si>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</si>
  <si>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</si>
  <si>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</si>
  <si>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</si>
  <si>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</si>
  <si>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</si>
  <si>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</si>
  <si>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</si>
  <si>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</si>
  <si>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</si>
  <si>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</si>
  <si>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</si>
  <si>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</si>
  <si>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</si>
  <si>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</si>
  <si>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</si>
  <si>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</si>
  <si>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</si>
  <si>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</si>
  <si>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</si>
  <si>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</si>
  <si>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</si>
  <si>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</si>
  <si>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</si>
  <si>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</si>
  <si>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</si>
  <si>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</si>
  <si>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</si>
  <si>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</si>
  <si>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</si>
  <si>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</si>
  <si>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</si>
  <si>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</si>
  <si>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</si>
  <si>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</si>
  <si>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</si>
  <si>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</si>
  <si>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</si>
  <si>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</si>
  <si>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</si>
  <si>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</si>
  <si>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</si>
  <si>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</si>
  <si>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</si>
  <si>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</si>
  <si>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</si>
  <si>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</si>
  <si>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</si>
  <si>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</si>
  <si>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</si>
  <si>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</si>
  <si>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</si>
  <si>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</si>
  <si>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</si>
  <si>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</si>
  <si>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</si>
  <si>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</si>
  <si>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</si>
  <si>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</si>
  <si>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</si>
  <si>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</si>
  <si>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</si>
  <si>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</si>
  <si>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</si>
  <si>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</si>
  <si>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</si>
  <si>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</si>
  <si>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</si>
  <si>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</si>
  <si>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</si>
  <si>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</si>
  <si>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</si>
  <si>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</si>
  <si>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</si>
  <si>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</si>
  <si>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</si>
  <si>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</si>
  <si>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</si>
  <si>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</si>
  <si>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</si>
  <si>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</si>
  <si>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</si>
  <si>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</si>
  <si>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</si>
  <si>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</si>
  <si>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</si>
  <si>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</si>
  <si>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</si>
  <si>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</si>
  <si>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</si>
  <si>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</si>
  <si>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</si>
  <si>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</si>
  <si>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</si>
  <si>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</si>
  <si>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</si>
  <si>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</si>
  <si>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</si>
  <si>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</si>
  <si>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</si>
  <si>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</si>
  <si>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</si>
  <si>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</si>
  <si>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</si>
  <si>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</si>
  <si>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</si>
  <si>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</si>
  <si>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</si>
  <si>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</si>
  <si>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</si>
  <si>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</si>
  <si>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</si>
  <si>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</si>
  <si>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</si>
  <si>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</si>
  <si>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</si>
  <si>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</si>
  <si>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</si>
  <si>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</si>
  <si>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</si>
  <si>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</si>
  <si>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</si>
  <si>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</si>
  <si>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</si>
  <si>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</si>
  <si>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</si>
  <si>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</si>
  <si>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</si>
  <si>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</si>
  <si>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</si>
  <si>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</si>
  <si>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</si>
  <si>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</si>
  <si>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</si>
  <si>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</si>
  <si>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</si>
  <si>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</si>
  <si>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</si>
  <si>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</si>
  <si>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</si>
  <si>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</si>
  <si>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</si>
  <si>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</si>
  <si>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</si>
  <si>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</si>
  <si>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</si>
  <si>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</si>
  <si>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</si>
  <si>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</si>
  <si>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</si>
  <si>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</si>
  <si>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</si>
  <si>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</si>
  <si>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</si>
  <si>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</si>
  <si>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</si>
  <si>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</si>
  <si>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</si>
  <si>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</si>
  <si>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</si>
  <si>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</si>
  <si>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</si>
  <si>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</si>
  <si>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</si>
  <si>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</si>
  <si>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</si>
  <si>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</si>
  <si>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</si>
  <si>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</si>
  <si>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</si>
  <si>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</si>
  <si>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</si>
  <si>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</si>
  <si>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</si>
  <si>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</si>
  <si>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</si>
  <si>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</si>
  <si>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</si>
  <si>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</si>
  <si>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</si>
  <si>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</si>
  <si>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</si>
  <si>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</si>
  <si>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</si>
  <si>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</si>
  <si>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</si>
  <si>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</si>
  <si>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</si>
  <si>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</si>
  <si>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</si>
  <si>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</si>
  <si>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</si>
  <si>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</si>
  <si>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</si>
  <si>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</si>
  <si>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</si>
  <si>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</si>
  <si>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</si>
  <si>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</si>
  <si>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</si>
  <si>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</si>
  <si>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</si>
  <si>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</si>
  <si>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</si>
  <si>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</si>
  <si>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</si>
  <si>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</si>
  <si>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</si>
  <si>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</si>
  <si>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</si>
  <si>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</si>
  <si>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</si>
  <si>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</si>
  <si>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</si>
  <si>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</si>
  <si>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</si>
  <si>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</si>
  <si>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</si>
  <si>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</si>
  <si>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</si>
  <si>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</si>
  <si>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</si>
  <si>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</si>
  <si>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</si>
  <si>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</si>
  <si>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</si>
  <si>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</si>
  <si>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</si>
  <si>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</si>
  <si>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</si>
  <si>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</si>
  <si>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</si>
  <si>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</si>
  <si>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</si>
  <si>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</si>
  <si>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</si>
  <si>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</si>
  <si>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</si>
  <si>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</si>
  <si>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</si>
  <si>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</si>
  <si>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</si>
  <si>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</si>
  <si>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</si>
  <si>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</si>
  <si>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</si>
  <si>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</si>
  <si>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</si>
  <si>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</si>
  <si>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</si>
  <si>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</si>
  <si>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</si>
  <si>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</si>
  <si>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</si>
  <si>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</si>
  <si>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</si>
  <si>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</si>
  <si>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</si>
  <si>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</si>
  <si>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</si>
  <si>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</si>
  <si>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</si>
  <si>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</si>
  <si>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</si>
  <si>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</si>
  <si>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</si>
  <si>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</si>
  <si>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</si>
  <si>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</si>
  <si>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</si>
  <si>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</si>
  <si>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</si>
  <si>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</si>
  <si>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</si>
  <si>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</si>
  <si>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</si>
  <si>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</si>
  <si>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</si>
  <si>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</si>
  <si>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</si>
  <si>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</si>
  <si>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</si>
  <si>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</si>
  <si>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</si>
  <si>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</si>
  <si>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</si>
  <si>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</si>
  <si>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</si>
  <si>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</si>
  <si>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</si>
  <si>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</si>
  <si>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</si>
  <si>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</si>
  <si>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</si>
  <si>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</si>
  <si>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</si>
  <si>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</si>
  <si>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</si>
  <si>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</si>
  <si>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</si>
  <si>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</si>
  <si>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</si>
  <si>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</si>
  <si>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</si>
  <si>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</si>
  <si>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</si>
  <si>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</si>
  <si>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</si>
  <si>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</si>
  <si>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</si>
  <si>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</si>
  <si>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</si>
  <si>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</si>
  <si>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</si>
  <si>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</si>
  <si>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</si>
  <si>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</si>
  <si>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</si>
  <si>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</si>
  <si>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</si>
  <si>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</si>
  <si>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</si>
  <si>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</si>
  <si>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</si>
  <si>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</si>
  <si>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</si>
  <si>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</si>
  <si>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</si>
  <si>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</si>
  <si>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</si>
  <si>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</si>
  <si>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</si>
  <si>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</si>
  <si>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</si>
  <si>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</si>
  <si>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</si>
  <si>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</si>
  <si>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</si>
  <si>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</si>
  <si>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</si>
  <si>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</si>
  <si>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</si>
  <si>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</si>
  <si>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</si>
  <si>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</si>
  <si>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</si>
  <si>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</si>
  <si>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</si>
  <si>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</si>
  <si>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</si>
  <si>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</si>
  <si>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</si>
  <si>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</si>
  <si>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</si>
  <si>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</si>
  <si>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</si>
  <si>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</si>
  <si>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</si>
  <si>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</si>
  <si>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</si>
  <si>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</si>
  <si>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</si>
  <si>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</si>
  <si>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</si>
  <si>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</si>
  <si>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</si>
  <si>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</si>
  <si>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</si>
  <si>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</si>
  <si>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</si>
  <si>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</si>
  <si>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</si>
  <si>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</si>
  <si>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</si>
  <si>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</si>
  <si>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</si>
  <si>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</si>
  <si>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</si>
  <si>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</si>
  <si>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</si>
  <si>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</si>
  <si>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</si>
  <si>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</si>
  <si>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</si>
  <si>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</si>
  <si>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</si>
  <si>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</si>
  <si>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</si>
  <si>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</si>
  <si>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</si>
  <si>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</si>
  <si>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</si>
  <si>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</si>
  <si>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</si>
  <si>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</si>
  <si>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</si>
  <si>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</si>
  <si>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</si>
  <si>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</si>
  <si>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</si>
  <si>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</si>
  <si>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</si>
  <si>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</si>
  <si>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</si>
  <si>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</si>
  <si>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</si>
  <si>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</si>
  <si>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</si>
  <si>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</si>
  <si>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</si>
  <si>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</si>
  <si>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</si>
  <si>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</si>
  <si>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</si>
  <si>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</si>
  <si>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</si>
  <si>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</si>
  <si>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</si>
  <si>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</si>
  <si>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</si>
  <si>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</si>
  <si>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</si>
  <si>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</si>
  <si>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</si>
  <si>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</si>
  <si>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</si>
  <si>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</si>
  <si>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</si>
  <si>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</si>
  <si>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</si>
  <si>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</si>
  <si>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</si>
  <si>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</si>
  <si>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</si>
  <si>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</si>
  <si>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</si>
  <si>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</si>
  <si>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</si>
  <si>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</si>
  <si>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</si>
  <si>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</si>
  <si>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</si>
  <si>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</si>
  <si>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</si>
  <si>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</si>
  <si>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</si>
  <si>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</si>
  <si>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</si>
  <si>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</si>
  <si>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</si>
  <si>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</si>
  <si>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</si>
  <si>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</si>
  <si>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</si>
  <si>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</si>
  <si>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</si>
  <si>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</si>
  <si>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</si>
  <si>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</si>
  <si>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</si>
  <si>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</si>
  <si>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</si>
  <si>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</si>
  <si>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</si>
  <si>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</si>
  <si>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</si>
  <si>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</si>
  <si>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</si>
  <si>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</si>
  <si>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</si>
  <si>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</si>
  <si>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</si>
  <si>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</si>
  <si>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</si>
  <si>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</si>
  <si>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</si>
  <si>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</si>
  <si>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</si>
  <si>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</si>
  <si>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</si>
  <si>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</si>
  <si>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</si>
  <si>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</si>
  <si>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</si>
  <si>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</si>
  <si>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</si>
  <si>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</si>
  <si>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</si>
  <si>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</si>
  <si>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</si>
  <si>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</si>
  <si>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</si>
  <si>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</si>
  <si>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</si>
  <si>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</si>
  <si>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</si>
  <si>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</si>
  <si>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</si>
  <si>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</si>
  <si>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</si>
  <si>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</si>
  <si>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</si>
  <si>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</si>
  <si>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</si>
  <si>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</si>
  <si>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</si>
  <si>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</si>
  <si>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</si>
  <si>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</si>
  <si>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</si>
  <si>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</si>
  <si>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</si>
  <si>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</si>
  <si>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</si>
  <si>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</si>
  <si>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</si>
  <si>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</si>
  <si>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</si>
  <si>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</si>
  <si>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</si>
  <si>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</si>
  <si>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</si>
  <si>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</si>
  <si>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</si>
  <si>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</si>
  <si>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</si>
  <si>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</si>
  <si>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</si>
  <si>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</si>
  <si>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</si>
  <si>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</si>
  <si>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</si>
  <si>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</si>
  <si>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</si>
  <si>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</si>
  <si>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</si>
  <si>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</si>
  <si>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</si>
  <si>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</si>
  <si>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</si>
  <si>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</si>
  <si>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</si>
  <si>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</si>
  <si>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</si>
  <si>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</si>
  <si>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</si>
  <si>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</si>
  <si>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</si>
  <si>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</si>
  <si>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</si>
  <si>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</si>
  <si>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</si>
  <si>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</si>
  <si>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</si>
  <si>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</si>
  <si>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</si>
  <si>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</si>
  <si>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</si>
  <si>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</si>
  <si>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</si>
  <si>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</si>
  <si>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</si>
  <si>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</si>
  <si>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</si>
  <si>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</si>
  <si>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</si>
  <si>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</si>
  <si>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</si>
  <si>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</si>
  <si>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</si>
  <si>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</si>
  <si>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</si>
  <si>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</si>
  <si>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</si>
  <si>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</si>
  <si>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</si>
  <si>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</si>
  <si>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</si>
  <si>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</si>
  <si>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</si>
  <si>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</si>
  <si>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</si>
  <si>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</si>
  <si>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</si>
  <si>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</si>
  <si>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</si>
  <si>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</si>
  <si>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</si>
  <si>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</si>
  <si>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</si>
  <si>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</si>
  <si>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</si>
  <si>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</si>
  <si>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</si>
  <si>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</si>
  <si>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</si>
  <si>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</si>
  <si>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</si>
  <si>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</si>
  <si>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</si>
  <si>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</si>
  <si>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</si>
  <si>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</si>
  <si>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</si>
  <si>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</si>
  <si>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</si>
  <si>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</si>
  <si>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</si>
  <si>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</si>
  <si>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</si>
  <si>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</si>
  <si>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</si>
  <si>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</si>
  <si>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</si>
  <si>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</si>
  <si>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</si>
  <si>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</si>
  <si>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</si>
  <si>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</si>
  <si>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</si>
  <si>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</si>
  <si>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</si>
  <si>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</si>
  <si>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</si>
  <si>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</si>
  <si>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</si>
  <si>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</si>
  <si>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</si>
  <si>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</si>
  <si>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</si>
  <si>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</si>
  <si>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</si>
  <si>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</si>
  <si>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</si>
  <si>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</si>
  <si>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</si>
  <si>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</si>
  <si>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</si>
  <si>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</si>
  <si>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</si>
  <si>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</si>
  <si>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</si>
  <si>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</si>
  <si>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</si>
  <si>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</si>
  <si>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</si>
  <si>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</si>
  <si>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</si>
  <si>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</si>
  <si>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</si>
  <si>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</si>
  <si>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</si>
  <si>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</si>
  <si>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</si>
  <si>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</si>
  <si>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</si>
  <si>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</si>
  <si>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</si>
  <si>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</si>
  <si>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</si>
  <si>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</si>
  <si>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</si>
  <si>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</si>
  <si>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</si>
  <si>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</si>
  <si>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</si>
  <si>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</si>
  <si>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</si>
  <si>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</si>
  <si>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</si>
  <si>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</si>
  <si>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</si>
  <si>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</si>
  <si>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</si>
  <si>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</si>
  <si>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</si>
  <si>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</si>
  <si>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</si>
  <si>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</si>
  <si>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</si>
  <si>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</si>
  <si>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</si>
  <si>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</si>
  <si>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</si>
  <si>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</si>
  <si>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</si>
  <si>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</si>
  <si>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</si>
  <si>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</si>
  <si>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</si>
  <si>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</si>
  <si>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</si>
  <si>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</si>
  <si>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</si>
  <si>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</si>
  <si>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</si>
  <si>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</si>
  <si>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</si>
  <si>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</si>
  <si>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</si>
  <si>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</si>
  <si>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</si>
  <si>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</si>
  <si>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</si>
  <si>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</si>
  <si>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</si>
  <si>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</si>
  <si>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</si>
  <si>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</si>
  <si>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</si>
  <si>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</si>
  <si>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</si>
  <si>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</si>
  <si>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</si>
  <si>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</si>
  <si>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</si>
  <si>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</si>
  <si>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</si>
  <si>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</si>
  <si>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</si>
  <si>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</si>
  <si>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</si>
  <si>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</si>
  <si>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</si>
  <si>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</si>
  <si>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</si>
  <si>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</si>
  <si>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</si>
  <si>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</si>
  <si>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</si>
  <si>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</si>
  <si>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</si>
  <si>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</si>
  <si>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</si>
  <si>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</si>
  <si>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</si>
  <si>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</si>
  <si>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</si>
  <si>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</si>
  <si>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</si>
  <si>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</si>
  <si>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</si>
  <si>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</si>
  <si>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</si>
  <si>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</si>
  <si>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</si>
  <si>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</si>
  <si>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</si>
  <si>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</si>
  <si>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</si>
  <si>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</si>
  <si>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</si>
  <si>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</si>
  <si>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</si>
  <si>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</si>
  <si>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</si>
  <si>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</si>
  <si>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</si>
  <si>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</si>
  <si>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</si>
  <si>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</si>
  <si>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</si>
  <si>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</si>
  <si>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</si>
  <si>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</si>
  <si>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</si>
  <si>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</si>
  <si>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</si>
  <si>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</si>
  <si>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</si>
  <si>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</si>
  <si>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</si>
  <si>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</si>
  <si>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</si>
  <si>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</si>
  <si>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</si>
  <si>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</si>
  <si>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</si>
  <si>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</si>
  <si>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</si>
  <si>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</si>
  <si>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</si>
  <si>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</si>
  <si>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</si>
  <si>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</si>
  <si>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</si>
  <si>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</si>
  <si>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</si>
  <si>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</si>
  <si>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</si>
  <si>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</si>
  <si>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</si>
  <si>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</si>
  <si>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</si>
  <si>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</si>
  <si>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</si>
  <si>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</si>
  <si>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</si>
  <si>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</si>
  <si>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</si>
  <si>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</si>
  <si>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</si>
  <si>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</si>
  <si>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</si>
  <si>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</si>
  <si>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</si>
  <si>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</si>
  <si>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</si>
  <si>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</si>
  <si>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</si>
  <si>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</si>
  <si>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</si>
  <si>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</si>
  <si>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</si>
  <si>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</si>
  <si>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</si>
  <si>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</si>
  <si>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</si>
  <si>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</si>
  <si>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</si>
  <si>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</si>
  <si>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</si>
  <si>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</si>
  <si>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</si>
  <si>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</si>
  <si>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</si>
  <si>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</si>
  <si>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</si>
  <si>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</si>
  <si>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</si>
  <si>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</si>
  <si>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</si>
  <si>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</si>
  <si>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</si>
  <si>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</si>
  <si>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</si>
  <si>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</si>
  <si>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</si>
  <si>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</si>
  <si>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</si>
  <si>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</si>
  <si>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</si>
  <si>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</si>
  <si>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</si>
  <si>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</si>
  <si>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</si>
  <si>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</si>
  <si>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</si>
  <si>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</si>
  <si>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</si>
  <si>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</si>
  <si>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</si>
  <si>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</si>
  <si>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</si>
  <si>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</si>
  <si>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</si>
  <si>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</si>
  <si>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</si>
  <si>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</si>
  <si>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</si>
  <si>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</si>
  <si>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</si>
  <si>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</si>
  <si>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</si>
  <si>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</si>
  <si>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</si>
  <si>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</si>
  <si>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</si>
  <si>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</si>
  <si>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</si>
  <si>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</si>
  <si>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</si>
  <si>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</si>
  <si>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</si>
  <si>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</si>
  <si>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</si>
  <si>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</si>
  <si>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</si>
  <si>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</si>
  <si>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</si>
  <si>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</si>
  <si>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</si>
  <si>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</si>
  <si>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</si>
  <si>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</si>
  <si>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</si>
  <si>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</si>
  <si>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</si>
  <si>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</si>
  <si>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</si>
  <si>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</si>
  <si>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</si>
  <si>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</si>
  <si>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</si>
  <si>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</si>
  <si>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</si>
  <si>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</si>
  <si>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</si>
  <si>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</si>
  <si>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</si>
  <si>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</si>
  <si>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</si>
  <si>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</si>
  <si>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</si>
  <si>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</si>
  <si>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</si>
  <si>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</si>
  <si>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</si>
  <si>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</si>
  <si>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</si>
  <si>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</si>
  <si>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</si>
  <si>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</si>
  <si>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</si>
  <si>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</si>
  <si>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</si>
  <si>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</si>
  <si>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</si>
  <si>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</si>
  <si>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</si>
  <si>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</si>
  <si>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</si>
  <si>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</si>
  <si>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</si>
  <si>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</si>
  <si>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</si>
  <si>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</si>
  <si>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</si>
  <si>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</si>
  <si>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</si>
  <si>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</si>
  <si>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</si>
  <si>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</si>
  <si>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</si>
  <si>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</si>
  <si>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</si>
  <si>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</si>
  <si>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</si>
  <si>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</si>
  <si>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</si>
  <si>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</si>
  <si>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</si>
  <si>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</si>
  <si>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</si>
  <si>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</si>
  <si>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</si>
  <si>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</si>
  <si>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</si>
  <si>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</si>
  <si>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</si>
  <si>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</si>
  <si>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</si>
  <si>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</si>
  <si>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</si>
  <si>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</si>
  <si>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</si>
  <si>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</si>
  <si>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</si>
  <si>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</si>
  <si>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</si>
  <si>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</si>
  <si>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</si>
  <si>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</si>
  <si>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</si>
  <si>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</si>
  <si>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</si>
  <si>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</si>
  <si>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</si>
  <si>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</si>
  <si>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</si>
  <si>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</si>
  <si>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</si>
  <si>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</si>
  <si>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</si>
  <si>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</si>
  <si>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</si>
  <si>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</si>
  <si>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</si>
  <si>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</si>
  <si>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</si>
  <si>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</si>
  <si>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</si>
  <si>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</si>
  <si>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</si>
  <si>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</si>
  <si>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</si>
  <si>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</si>
  <si>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</si>
  <si>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</si>
  <si>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</si>
  <si>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</si>
  <si>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</si>
  <si>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</si>
  <si>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</si>
  <si>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</si>
  <si>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</si>
  <si>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</si>
  <si>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</si>
  <si>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</si>
  <si>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</si>
  <si>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</si>
  <si>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</si>
  <si>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</si>
  <si>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</si>
  <si>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</si>
  <si>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</si>
  <si>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</si>
  <si>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</si>
  <si>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</si>
  <si>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</si>
  <si>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</si>
  <si>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</si>
  <si>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</si>
  <si>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</si>
  <si>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</si>
  <si>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</si>
  <si>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</si>
  <si>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</si>
  <si>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</si>
  <si>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</si>
  <si>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</si>
  <si>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</si>
  <si>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</si>
  <si>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</si>
  <si>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</si>
  <si>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</si>
  <si>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</si>
  <si>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</si>
  <si>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</si>
  <si>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</si>
  <si>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</si>
  <si>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</si>
  <si>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</si>
  <si>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</si>
  <si>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</si>
  <si>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</si>
  <si>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</si>
  <si>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</si>
  <si>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</si>
  <si>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</si>
  <si>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</si>
  <si>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</si>
  <si>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</si>
  <si>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</si>
  <si>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</si>
  <si>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</si>
  <si>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</si>
  <si>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</si>
  <si>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</si>
  <si>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</si>
  <si>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</si>
  <si>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</si>
  <si>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</si>
  <si>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</si>
  <si>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</si>
  <si>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</si>
  <si>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</si>
  <si>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</si>
  <si>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</si>
  <si>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</si>
  <si>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</si>
  <si>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</si>
  <si>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</si>
  <si>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</si>
  <si>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</si>
  <si>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</si>
  <si>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</si>
  <si>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</si>
  <si>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</si>
  <si>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</si>
  <si>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</si>
  <si>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</si>
  <si>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</si>
  <si>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</si>
  <si>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</si>
  <si>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</si>
  <si>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</si>
  <si>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</si>
  <si>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</si>
  <si>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</si>
  <si>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</si>
  <si>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</si>
  <si>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</si>
  <si>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</si>
  <si>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</si>
  <si>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</si>
  <si>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</si>
  <si>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</si>
  <si>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</si>
  <si>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</si>
  <si>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</si>
  <si>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</si>
  <si>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</si>
  <si>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</si>
  <si>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</si>
  <si>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</si>
  <si>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</si>
  <si>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</si>
  <si>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</si>
  <si>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</si>
  <si>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</si>
  <si>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</si>
  <si>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</si>
  <si>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</si>
  <si>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</si>
  <si>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</si>
  <si>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</si>
  <si>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</si>
  <si>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</si>
  <si>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</si>
  <si>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</si>
  <si>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</si>
  <si>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</si>
  <si>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</si>
  <si>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</si>
  <si>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</si>
  <si>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</si>
  <si>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</si>
  <si>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</si>
  <si>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</si>
  <si>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</si>
  <si>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</si>
  <si>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</si>
  <si>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</si>
  <si>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</si>
  <si>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</si>
  <si>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</si>
  <si>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</si>
  <si>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</si>
  <si>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</si>
  <si>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</si>
  <si>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</si>
  <si>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</si>
  <si>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</si>
  <si>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</si>
  <si>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</si>
  <si>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</si>
  <si>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</si>
  <si>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</si>
  <si>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</si>
  <si>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</si>
  <si>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</si>
  <si>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</si>
  <si>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</si>
  <si>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</si>
  <si>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</si>
  <si>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</si>
  <si>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</si>
  <si>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</si>
  <si>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</si>
  <si>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</si>
  <si>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</si>
  <si>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</si>
  <si>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</si>
  <si>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</si>
  <si>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</si>
  <si>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</si>
  <si>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</si>
  <si>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</si>
  <si>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</si>
  <si>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</si>
  <si>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</si>
  <si>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</si>
  <si>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</si>
  <si>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</si>
  <si>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</si>
  <si>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</si>
  <si>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</si>
  <si>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</si>
  <si>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</si>
  <si>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</si>
  <si>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</si>
  <si>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</si>
  <si>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</si>
  <si>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</si>
  <si>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</si>
  <si>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</si>
  <si>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</si>
  <si>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</si>
  <si>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</si>
  <si>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</si>
  <si>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</si>
  <si>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</si>
  <si>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</si>
  <si>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</si>
  <si>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</si>
  <si>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</si>
  <si>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</si>
  <si>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</si>
  <si>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</si>
  <si>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</si>
  <si>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</si>
  <si>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</si>
  <si>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</si>
  <si>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</si>
  <si>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</si>
  <si>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</si>
  <si>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</si>
  <si>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</si>
  <si>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</si>
  <si>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</si>
  <si>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</si>
  <si>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</si>
  <si>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</si>
  <si>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</si>
  <si>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</si>
  <si>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</si>
  <si>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</si>
  <si>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</si>
  <si>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</si>
  <si>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</si>
  <si>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</si>
  <si>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</si>
  <si>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</si>
  <si>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</si>
  <si>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</si>
  <si>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</si>
  <si>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</si>
  <si>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</si>
  <si>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</si>
  <si>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</si>
  <si>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</si>
  <si>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</si>
  <si>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</si>
  <si>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</si>
  <si>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</si>
  <si>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</si>
  <si>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</si>
  <si>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</si>
  <si>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</si>
  <si>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</si>
  <si>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</si>
  <si>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</si>
  <si>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</si>
  <si>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</si>
  <si>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</si>
  <si>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</si>
  <si>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</si>
  <si>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</si>
  <si>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</si>
  <si>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</si>
  <si>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</si>
  <si>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</si>
  <si>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</si>
  <si>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</si>
  <si>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</si>
  <si>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</si>
  <si>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</si>
  <si>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</si>
  <si>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</si>
  <si>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</si>
  <si>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</si>
  <si>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</si>
  <si>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</si>
  <si>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</si>
  <si>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</si>
  <si>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</si>
  <si>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</si>
  <si>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</si>
  <si>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</si>
  <si>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</si>
  <si>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</si>
  <si>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</si>
  <si>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</si>
  <si>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</si>
  <si>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</si>
  <si>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</si>
  <si>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</si>
  <si>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</si>
  <si>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</si>
  <si>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</si>
  <si>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</si>
  <si>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</si>
  <si>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</si>
  <si>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</si>
  <si>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</si>
  <si>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</si>
  <si>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</si>
  <si>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</si>
  <si>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</si>
  <si>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</si>
  <si>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</si>
  <si>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</si>
  <si>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</si>
  <si>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</si>
  <si>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</si>
  <si>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</si>
  <si>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</si>
  <si>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</si>
  <si>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</si>
  <si>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</si>
  <si>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</si>
  <si>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</si>
  <si>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</si>
  <si>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</si>
  <si>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</si>
  <si>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</si>
  <si>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</si>
  <si>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</si>
  <si>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</si>
  <si>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</si>
  <si>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</si>
  <si>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</si>
  <si>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</si>
  <si>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</si>
  <si>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</si>
  <si>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</si>
  <si>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</si>
  <si>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</si>
  <si>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</si>
  <si>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</si>
  <si>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</si>
  <si>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</si>
  <si>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</si>
  <si>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</si>
  <si>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</si>
  <si>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</si>
  <si>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</si>
  <si>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</si>
  <si>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</si>
  <si>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</si>
  <si>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</si>
  <si>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</si>
  <si>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</si>
  <si>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</si>
  <si>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</si>
  <si>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</si>
  <si>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</si>
  <si>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</si>
  <si>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</si>
  <si>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</si>
  <si>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</si>
  <si>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</si>
  <si>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</si>
  <si>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</si>
  <si>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</si>
  <si>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</si>
  <si>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</si>
  <si>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</si>
  <si>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</si>
  <si>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</si>
  <si>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</si>
  <si>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</si>
  <si>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</si>
  <si>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</si>
  <si>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</si>
  <si>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</si>
  <si>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</si>
  <si>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</si>
  <si>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</si>
  <si>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</si>
  <si>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</si>
  <si>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</si>
  <si>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</si>
  <si>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</si>
  <si>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</si>
  <si>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</si>
  <si>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</si>
  <si>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</si>
  <si>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</si>
  <si>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</si>
  <si>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</si>
  <si>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</si>
  <si>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</si>
  <si>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</si>
  <si>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</si>
  <si>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</si>
  <si>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</si>
  <si>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</si>
  <si>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</si>
  <si>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</si>
  <si>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</si>
  <si>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</si>
  <si>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</si>
  <si>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</si>
  <si>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</si>
  <si>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</si>
  <si>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</si>
  <si>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</si>
  <si>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</si>
  <si>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</si>
  <si>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</si>
  <si>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</si>
  <si>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</si>
  <si>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</si>
  <si>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</si>
  <si>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</si>
  <si>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</si>
  <si>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</si>
  <si>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</si>
  <si>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</si>
  <si>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</si>
  <si>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</si>
  <si>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</si>
  <si>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</si>
  <si>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</si>
  <si>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</si>
  <si>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</si>
  <si>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</si>
  <si>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</si>
  <si>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</si>
  <si>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</si>
  <si>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</si>
  <si>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</si>
  <si>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</si>
  <si>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</si>
  <si>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</si>
  <si>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</si>
  <si>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</si>
  <si>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</si>
  <si>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</si>
  <si>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</si>
  <si>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</si>
  <si>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</si>
  <si>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</si>
  <si>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</si>
  <si>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</si>
  <si>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</si>
  <si>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</si>
  <si>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</si>
  <si>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</si>
  <si>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</si>
  <si>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</si>
  <si>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</si>
  <si>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</si>
  <si>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</si>
  <si>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</si>
  <si>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</si>
  <si>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</si>
  <si>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</si>
  <si>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</si>
  <si>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</si>
  <si>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</si>
  <si>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</si>
  <si>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</si>
  <si>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</si>
  <si>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</si>
  <si>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</si>
  <si>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</si>
  <si>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</si>
  <si>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</si>
  <si>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</si>
  <si>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</si>
  <si>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</si>
  <si>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</si>
  <si>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</si>
  <si>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</si>
  <si>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</si>
  <si>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</si>
  <si>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</si>
  <si>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</si>
  <si>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</si>
  <si>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</si>
  <si>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</si>
  <si>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</si>
  <si>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</si>
  <si>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</si>
  <si>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</si>
  <si>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</si>
  <si>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</si>
  <si>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</si>
  <si>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</si>
  <si>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</si>
  <si>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</si>
  <si>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</si>
  <si>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</si>
  <si>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</si>
  <si>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</si>
  <si>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</si>
  <si>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</si>
  <si>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</si>
  <si>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</si>
  <si>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</si>
  <si>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</si>
  <si>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</si>
  <si>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</si>
  <si>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</si>
  <si>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</si>
  <si>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</si>
  <si>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</si>
  <si>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</si>
  <si>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</si>
  <si>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</si>
  <si>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</si>
  <si>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</si>
  <si>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</si>
  <si>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</si>
  <si>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</si>
  <si>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</si>
  <si>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</si>
  <si>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</si>
  <si>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</si>
  <si>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</si>
  <si>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</si>
  <si>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</si>
  <si>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</si>
  <si>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</si>
  <si>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</si>
  <si>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</si>
  <si>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</si>
  <si>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</si>
  <si>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</si>
  <si>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</si>
  <si>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</si>
  <si>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</si>
  <si>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</si>
  <si>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</si>
  <si>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</si>
  <si>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</si>
  <si>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</si>
  <si>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</si>
  <si>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</si>
  <si>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</si>
  <si>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</si>
  <si>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</si>
  <si>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</si>
  <si>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</si>
  <si>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</si>
  <si>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</si>
  <si>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</si>
  <si>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</si>
  <si>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</si>
  <si>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</si>
  <si>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</si>
  <si>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</si>
  <si>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</si>
  <si>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</si>
  <si>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</si>
  <si>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</si>
  <si>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</si>
  <si>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</si>
  <si>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</si>
  <si>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</si>
  <si>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</si>
  <si>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</si>
  <si>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</si>
  <si>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</si>
  <si>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</si>
  <si>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</si>
  <si>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</si>
  <si>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</si>
  <si>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</si>
  <si>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</si>
  <si>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</si>
  <si>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</si>
  <si>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</si>
  <si>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</si>
  <si>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</si>
  <si>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</si>
  <si>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</si>
  <si>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</si>
  <si>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</si>
  <si>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</si>
  <si>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</si>
  <si>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</si>
  <si>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</si>
  <si>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</si>
  <si>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</si>
  <si>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</si>
  <si>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</si>
  <si>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</si>
  <si>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</si>
  <si>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</si>
  <si>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</si>
  <si>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</si>
  <si>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</si>
  <si>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</si>
  <si>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</si>
  <si>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</si>
  <si>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</si>
  <si>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</si>
  <si>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</si>
  <si>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</si>
  <si>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</si>
  <si>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</si>
  <si>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</si>
  <si>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</si>
  <si>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</si>
  <si>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</si>
  <si>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</si>
  <si>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</si>
  <si>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</si>
  <si>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</si>
  <si>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</si>
  <si>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</si>
  <si>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</si>
  <si>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</si>
  <si>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</si>
  <si>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</si>
  <si>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</si>
  <si>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</si>
  <si>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</si>
  <si>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</si>
  <si>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</si>
  <si>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</si>
  <si>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</si>
  <si>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</si>
  <si>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</si>
  <si>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</si>
  <si>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</si>
  <si>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</si>
  <si>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</si>
  <si>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</si>
  <si>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</si>
  <si>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</si>
  <si>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</si>
  <si>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</si>
  <si>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</si>
  <si>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</si>
  <si>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</si>
  <si>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</si>
  <si>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</si>
  <si>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</si>
  <si>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</si>
  <si>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</si>
  <si>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</si>
  <si>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</si>
  <si>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</si>
  <si>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</si>
  <si>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</si>
  <si>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</si>
  <si>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</si>
  <si>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</si>
  <si>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</si>
  <si>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</si>
  <si>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</si>
  <si>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</si>
  <si>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</si>
  <si>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</si>
  <si>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</si>
  <si>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</si>
  <si>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</si>
  <si>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</si>
  <si>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</si>
  <si>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</si>
  <si>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</si>
  <si>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</si>
  <si>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</si>
  <si>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</si>
  <si>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</si>
  <si>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</si>
  <si>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</si>
  <si>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</si>
  <si>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</si>
  <si>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</si>
  <si>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</si>
  <si>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</si>
  <si>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</si>
  <si>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</si>
  <si>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</si>
  <si>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</si>
  <si>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</si>
  <si>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</si>
  <si>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</si>
  <si>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</si>
  <si>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</si>
  <si>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</si>
  <si>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</si>
  <si>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</si>
  <si>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</si>
  <si>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</si>
  <si>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</si>
  <si>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</si>
  <si>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</si>
  <si>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</si>
  <si>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</si>
  <si>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</si>
  <si>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</si>
  <si>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</si>
  <si>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</si>
  <si>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</si>
  <si>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</si>
  <si>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</si>
  <si>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</si>
  <si>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</si>
  <si>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</si>
  <si>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</si>
  <si>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</si>
  <si>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</si>
  <si>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</si>
  <si>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</si>
  <si>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</si>
  <si>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</si>
  <si>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</si>
  <si>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</si>
  <si>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</si>
  <si>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</si>
  <si>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</si>
  <si>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</si>
  <si>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</si>
  <si>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</si>
  <si>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</si>
  <si>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</si>
  <si>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</si>
  <si>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</si>
  <si>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</si>
  <si>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</si>
  <si>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</si>
  <si>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</si>
  <si>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</si>
  <si>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</si>
  <si>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</si>
  <si>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</si>
  <si>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</si>
  <si>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</si>
  <si>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</si>
  <si>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</si>
  <si>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</si>
  <si>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</si>
  <si>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</si>
  <si>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</si>
  <si>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</si>
  <si>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</si>
  <si>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</si>
  <si>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</si>
  <si>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</si>
  <si>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</si>
  <si>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</si>
  <si>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</si>
  <si>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</si>
  <si>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</si>
  <si>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</si>
  <si>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</si>
  <si>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</si>
  <si>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</si>
  <si>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</si>
  <si>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</si>
  <si>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</si>
  <si>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</si>
  <si>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</si>
  <si>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</si>
  <si>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</si>
  <si>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</si>
  <si>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</si>
  <si>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</si>
  <si>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</si>
  <si>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</si>
  <si>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</si>
  <si>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</si>
  <si>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</si>
  <si>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</si>
  <si>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</si>
  <si>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</si>
  <si>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</si>
  <si>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</si>
  <si>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</si>
  <si>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</si>
  <si>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</si>
  <si>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</si>
  <si>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</si>
  <si>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</si>
  <si>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</si>
  <si>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</si>
  <si>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</si>
  <si>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</si>
  <si>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</si>
  <si>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</si>
  <si>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</si>
  <si>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</si>
  <si>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</si>
  <si>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</si>
  <si>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</si>
  <si>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</si>
  <si>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</si>
  <si>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</si>
  <si>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</si>
  <si>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</si>
  <si>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</si>
  <si>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</si>
  <si>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</si>
  <si>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</si>
  <si>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</si>
  <si>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</si>
  <si>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</si>
  <si>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</si>
  <si>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</si>
  <si>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</si>
  <si>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</si>
  <si>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</si>
  <si>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</si>
  <si>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</si>
  <si>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</si>
  <si>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</si>
  <si>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</si>
  <si>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</si>
  <si>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</si>
  <si>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</si>
  <si>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</si>
  <si>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</si>
  <si>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</si>
  <si>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</si>
  <si>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</si>
  <si>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</si>
  <si>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</si>
  <si>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</si>
  <si>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</si>
  <si>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</si>
  <si>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</si>
  <si>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</si>
  <si>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</si>
  <si>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</si>
  <si>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</si>
  <si>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</si>
  <si>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</si>
  <si>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</si>
  <si>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</si>
  <si>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</si>
  <si>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</si>
  <si>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</si>
  <si>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</si>
  <si>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</si>
  <si>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</si>
  <si>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</si>
  <si>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</si>
  <si>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</si>
  <si>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</si>
  <si>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</si>
  <si>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</si>
  <si>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</si>
  <si>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</si>
  <si>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</si>
  <si>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</si>
  <si>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</si>
  <si>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</si>
  <si>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</si>
  <si>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</si>
  <si>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</si>
  <si>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</si>
  <si>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</si>
  <si>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</si>
  <si>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</si>
  <si>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</si>
  <si>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</si>
  <si>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</si>
  <si>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</si>
  <si>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</si>
  <si>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</si>
  <si>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</si>
  <si>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</si>
  <si>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</si>
  <si>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</si>
  <si>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</si>
  <si>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</si>
  <si>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</si>
  <si>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</si>
  <si>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</si>
  <si>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</si>
  <si>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</si>
  <si>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</si>
  <si>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</si>
  <si>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</si>
  <si>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</si>
  <si>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</si>
  <si>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</si>
  <si>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</si>
  <si>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</si>
  <si>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</si>
  <si>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</si>
  <si>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</si>
  <si>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</si>
  <si>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</si>
  <si>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</si>
  <si>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</si>
  <si>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</si>
  <si>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</si>
  <si>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</si>
  <si>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</si>
  <si>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</si>
  <si>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</si>
  <si>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</si>
  <si>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</si>
  <si>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</si>
  <si>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</si>
  <si>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</si>
  <si>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</si>
  <si>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</si>
  <si>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</si>
  <si>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</si>
  <si>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</si>
  <si>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</si>
  <si>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</si>
  <si>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</si>
  <si>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</si>
  <si>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</si>
  <si>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</si>
  <si>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</si>
  <si>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</si>
  <si>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</si>
  <si>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</si>
  <si>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</si>
  <si>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</si>
  <si>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</si>
  <si>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</si>
  <si>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</si>
  <si>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</si>
  <si>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</si>
  <si>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</si>
  <si>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</si>
  <si>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</si>
  <si>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</si>
  <si>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</si>
  <si>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</si>
  <si>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</si>
  <si>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</si>
  <si>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</si>
  <si>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</si>
  <si>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</si>
  <si>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</si>
  <si>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</si>
  <si>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</si>
  <si>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</si>
  <si>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</si>
  <si>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</si>
  <si>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</si>
  <si>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</si>
  <si>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</si>
  <si>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</si>
  <si>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</si>
  <si>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</si>
  <si>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</si>
  <si>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</si>
  <si>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</si>
  <si>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</si>
  <si>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</si>
  <si>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</si>
  <si>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</si>
  <si>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</si>
  <si>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</si>
  <si>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</si>
  <si>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</si>
  <si>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</si>
  <si>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</si>
  <si>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</si>
  <si>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</si>
  <si>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</si>
  <si>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</si>
  <si>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</si>
  <si>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</si>
  <si>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</si>
  <si>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</si>
  <si>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</si>
  <si>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</si>
  <si>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</si>
  <si>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</si>
  <si>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</si>
  <si>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</si>
  <si>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</si>
  <si>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</si>
  <si>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</si>
  <si>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</si>
  <si>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</si>
  <si>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</si>
  <si>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</si>
  <si>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</si>
  <si>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</si>
  <si>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</si>
  <si>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</si>
  <si>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</si>
  <si>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</si>
  <si>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</si>
  <si>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</si>
  <si>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</si>
  <si>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</si>
  <si>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</si>
  <si>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</si>
  <si>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</si>
  <si>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</si>
  <si>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</si>
  <si>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</si>
  <si>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</si>
  <si>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</si>
  <si>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</si>
  <si>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</si>
  <si>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</si>
  <si>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</si>
  <si>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</si>
  <si>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</si>
  <si>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</si>
  <si>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</si>
  <si>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</si>
  <si>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</si>
  <si>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</si>
  <si>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</si>
  <si>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</si>
  <si>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</si>
  <si>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</si>
  <si>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</si>
  <si>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</si>
  <si>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</si>
  <si>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</si>
  <si>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</si>
  <si>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</si>
  <si>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</si>
  <si>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</si>
  <si>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</si>
  <si>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</si>
  <si>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</si>
  <si>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</si>
  <si>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</si>
  <si>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</si>
  <si>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</si>
  <si>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</si>
  <si>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</si>
  <si>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</si>
  <si>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</si>
  <si>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</si>
  <si>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</si>
  <si>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</si>
  <si>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</si>
  <si>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</si>
  <si>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</si>
  <si>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</si>
  <si>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</si>
  <si>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</si>
  <si>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</si>
  <si>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</si>
  <si>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</si>
  <si>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</si>
  <si>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</si>
  <si>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</si>
  <si>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</si>
  <si>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</si>
  <si>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</si>
  <si>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</si>
  <si>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</si>
  <si>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</si>
  <si>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</si>
  <si>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</si>
  <si>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</si>
  <si>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</si>
  <si>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</si>
  <si>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</si>
  <si>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</si>
  <si>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</si>
  <si>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</si>
  <si>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</si>
  <si>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</si>
  <si>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</si>
  <si>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</si>
  <si>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</si>
  <si>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</si>
  <si>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</si>
  <si>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</si>
  <si>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</si>
  <si>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</si>
  <si>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</si>
  <si>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</si>
  <si>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</si>
  <si>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</si>
  <si>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</si>
  <si>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</si>
  <si>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</si>
  <si>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</si>
  <si>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</si>
  <si>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</si>
  <si>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</si>
  <si>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</si>
  <si>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</si>
  <si>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</si>
  <si>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</si>
  <si>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</si>
  <si>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</si>
  <si>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</si>
  <si>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</si>
  <si>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</si>
  <si>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</si>
  <si>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</si>
  <si>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</si>
  <si>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</si>
  <si>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</si>
  <si>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</si>
  <si>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</si>
  <si>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</si>
  <si>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</si>
  <si>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</si>
  <si>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</si>
  <si>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</si>
  <si>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</si>
  <si>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</si>
  <si>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</si>
  <si>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</si>
  <si>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</si>
  <si>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</si>
  <si>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</si>
  <si>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</si>
  <si>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</si>
  <si>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</si>
  <si>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</si>
  <si>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</si>
  <si>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</si>
  <si>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</si>
  <si>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</si>
  <si>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</si>
  <si>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</si>
  <si>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</si>
  <si>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</si>
  <si>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</si>
  <si>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</si>
  <si>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</si>
  <si>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</si>
  <si>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</si>
  <si>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</si>
  <si>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</si>
  <si>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</si>
  <si>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</si>
  <si>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</si>
  <si>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</si>
  <si>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</si>
  <si>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</si>
  <si>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</si>
  <si>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</si>
  <si>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</si>
  <si>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</si>
  <si>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</si>
  <si>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</si>
  <si>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</si>
  <si>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</si>
  <si>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</si>
  <si>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</si>
  <si>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</si>
  <si>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</si>
  <si>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</si>
  <si>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</si>
  <si>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</si>
  <si>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</si>
  <si>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</si>
  <si>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</si>
  <si>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</si>
  <si>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</si>
  <si>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</si>
  <si>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</si>
  <si>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</si>
  <si>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</si>
  <si>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</si>
  <si>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</si>
  <si>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</si>
  <si>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</si>
  <si>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</si>
  <si>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</si>
  <si>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</si>
  <si>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</si>
  <si>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</si>
  <si>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</si>
  <si>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</si>
  <si>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</si>
  <si>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</si>
  <si>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</si>
  <si>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</si>
  <si>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</si>
  <si>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</si>
  <si>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</si>
  <si>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</si>
  <si>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</si>
  <si>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</si>
  <si>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</si>
  <si>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</si>
  <si>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</si>
  <si>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</si>
  <si>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</si>
  <si>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</si>
  <si>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</si>
  <si>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</si>
  <si>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</si>
  <si>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</si>
  <si>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</si>
  <si>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</si>
  <si>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</si>
  <si>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</si>
  <si>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</si>
  <si>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</si>
  <si>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</si>
  <si>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</si>
  <si>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</si>
  <si>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</si>
  <si>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</si>
  <si>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</si>
  <si>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</si>
  <si>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</si>
  <si>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</si>
  <si>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</si>
  <si>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</si>
  <si>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</si>
  <si>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</si>
  <si>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</si>
  <si>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</si>
  <si>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</si>
  <si>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</si>
  <si>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</si>
  <si>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</si>
  <si>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</si>
  <si>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</si>
  <si>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</si>
  <si>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</si>
  <si>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</si>
  <si>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</si>
  <si>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</si>
  <si>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</si>
  <si>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</si>
  <si>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</si>
  <si>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</si>
  <si>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</si>
  <si>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</si>
  <si>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</si>
  <si>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</si>
  <si>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</si>
  <si>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</si>
  <si>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</si>
  <si>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</si>
  <si>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</si>
  <si>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</si>
  <si>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</si>
  <si>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</si>
  <si>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</si>
  <si>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</si>
  <si>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</si>
  <si>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</si>
  <si>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</si>
  <si>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</si>
  <si>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</si>
  <si>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</si>
  <si>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</si>
  <si>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</si>
  <si>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</si>
  <si>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</si>
  <si>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</si>
  <si>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</si>
  <si>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</si>
  <si>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</si>
  <si>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</si>
  <si>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</si>
  <si>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</si>
  <si>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</si>
  <si>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</si>
  <si>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</si>
  <si>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</si>
  <si>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</si>
  <si>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</si>
  <si>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</si>
  <si>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</si>
  <si>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</si>
  <si>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</si>
  <si>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</si>
  <si>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</si>
  <si>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</si>
  <si>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</si>
  <si>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</si>
  <si>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</si>
  <si>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</si>
  <si>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</si>
  <si>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</si>
  <si>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</si>
  <si>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</si>
  <si>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</si>
  <si>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</si>
  <si>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</si>
  <si>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</si>
  <si>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</si>
  <si>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</si>
  <si>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</si>
  <si>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</si>
  <si>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</si>
  <si>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</si>
  <si>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</si>
  <si>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</si>
  <si>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</si>
  <si>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</si>
  <si>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</si>
  <si>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</si>
  <si>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</si>
  <si>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</si>
  <si>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</si>
  <si>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</si>
  <si>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</si>
  <si>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</si>
  <si>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</si>
  <si>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</si>
  <si>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</si>
  <si>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</si>
  <si>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</si>
  <si>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</si>
  <si>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</si>
  <si>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</si>
  <si>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</si>
  <si>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</si>
  <si>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</si>
  <si>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</si>
  <si>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</si>
  <si>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</si>
  <si>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</si>
  <si>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</si>
  <si>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</si>
  <si>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</si>
  <si>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</si>
  <si>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</si>
  <si>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</si>
  <si>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</si>
  <si>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</si>
  <si>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</si>
  <si>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</si>
  <si>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</si>
  <si>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</si>
  <si>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</si>
  <si>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</si>
  <si>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</si>
  <si>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</si>
  <si>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</si>
  <si>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</si>
  <si>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</si>
  <si>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</si>
  <si>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</si>
  <si>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</si>
  <si>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</si>
  <si>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</si>
  <si>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</si>
  <si>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</si>
  <si>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</si>
  <si>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</si>
  <si>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</si>
  <si>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</si>
  <si>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</si>
  <si>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</si>
  <si>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</si>
  <si>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</si>
  <si>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</si>
  <si>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</si>
  <si>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</si>
  <si>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</si>
  <si>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</si>
  <si>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</si>
  <si>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</si>
  <si>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</si>
  <si>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</si>
  <si>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</si>
  <si>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</si>
  <si>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</si>
  <si>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</si>
  <si>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</si>
  <si>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</si>
  <si>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</si>
  <si>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</si>
  <si>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</si>
  <si>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</si>
  <si>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</si>
  <si>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</si>
  <si>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</si>
  <si>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</si>
  <si>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</si>
  <si>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</si>
  <si>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</si>
  <si>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</si>
  <si>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</si>
  <si>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</si>
  <si>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</si>
  <si>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</si>
  <si>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</si>
  <si>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</si>
  <si>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</si>
  <si>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</si>
  <si>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</si>
  <si>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</si>
  <si>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</si>
  <si>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</si>
  <si>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</si>
  <si>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</si>
  <si>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</si>
  <si>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</si>
  <si>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</si>
  <si>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</si>
  <si>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</si>
  <si>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</si>
  <si>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</si>
  <si>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</si>
  <si>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</si>
  <si>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</si>
  <si>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</si>
  <si>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</si>
  <si>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</si>
  <si>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</si>
  <si>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</si>
  <si>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</si>
  <si>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</si>
  <si>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</si>
  <si>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</si>
  <si>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</si>
  <si>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</si>
  <si>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</si>
  <si>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</si>
  <si>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</si>
  <si>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</si>
  <si>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</si>
  <si>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</si>
  <si>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</si>
  <si>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</si>
  <si>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</si>
  <si>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</si>
  <si>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</si>
  <si>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</si>
  <si>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</si>
  <si>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</si>
  <si>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</si>
  <si>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</si>
  <si>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</si>
  <si>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</si>
  <si>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</si>
  <si>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</si>
  <si>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</si>
  <si>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</si>
  <si>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</si>
  <si>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</si>
  <si>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</si>
  <si>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</si>
  <si>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</si>
  <si>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</si>
  <si>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</si>
  <si>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</si>
  <si>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</si>
  <si>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</si>
  <si>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</si>
  <si>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</si>
  <si>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</si>
  <si>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</si>
  <si>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</si>
  <si>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</si>
  <si>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</si>
  <si>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</si>
  <si>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</si>
  <si>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</si>
  <si>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</si>
  <si>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</si>
  <si>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</si>
  <si>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</si>
  <si>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</si>
  <si>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</si>
  <si>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</si>
  <si>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</si>
  <si>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</si>
  <si>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</si>
  <si>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</si>
  <si>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</si>
  <si>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</si>
  <si>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</si>
  <si>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</si>
  <si>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</si>
  <si>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</si>
  <si>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</si>
  <si>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</si>
  <si>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</si>
  <si>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</si>
  <si>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</si>
  <si>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</si>
  <si>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</si>
  <si>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</si>
  <si>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</si>
  <si>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</si>
  <si>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</si>
  <si>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</si>
  <si>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</si>
  <si>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</si>
  <si>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</si>
  <si>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</si>
  <si>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</si>
  <si>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</si>
  <si>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</si>
  <si>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</si>
  <si>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</si>
  <si>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</si>
  <si>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</si>
  <si>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</si>
  <si>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</si>
  <si>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</si>
  <si>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</si>
  <si>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</si>
  <si>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</si>
  <si>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</si>
  <si>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</si>
  <si>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</si>
  <si>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</si>
  <si>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</si>
  <si>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</si>
  <si>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</si>
  <si>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</si>
  <si>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</si>
  <si>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</si>
  <si>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</si>
  <si>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</si>
  <si>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</si>
  <si>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</si>
  <si>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</si>
  <si>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</si>
  <si>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</si>
  <si>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</si>
  <si>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</si>
  <si>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</si>
  <si>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</si>
  <si>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</si>
  <si>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</si>
  <si>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</si>
  <si>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</si>
  <si>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</si>
  <si>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</si>
  <si>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</si>
  <si>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</si>
  <si>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</si>
  <si>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</si>
  <si>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</si>
  <si>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</si>
  <si>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</si>
  <si>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</si>
  <si>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</si>
  <si>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</si>
  <si>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</si>
  <si>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</si>
  <si>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</si>
  <si>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</si>
  <si>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</si>
  <si>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</si>
  <si>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</si>
  <si>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</si>
  <si>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</si>
  <si>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</si>
  <si>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</si>
  <si>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</si>
  <si>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</si>
  <si>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</si>
  <si>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</si>
  <si>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</si>
  <si>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</si>
  <si>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</si>
  <si>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</si>
  <si>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</si>
  <si>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</si>
  <si>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</si>
  <si>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</si>
  <si>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</si>
  <si>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</si>
  <si>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</si>
  <si>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</si>
  <si>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</si>
  <si>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</si>
  <si>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</si>
  <si>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</si>
  <si>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</si>
  <si>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</si>
  <si>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</si>
  <si>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</si>
  <si>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</si>
  <si>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</si>
  <si>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</si>
  <si>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</si>
  <si>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</si>
  <si>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</si>
  <si>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</si>
  <si>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</si>
  <si>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</si>
  <si>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</si>
  <si>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</si>
  <si>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</si>
  <si>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</si>
  <si>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</si>
  <si>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</si>
  <si>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</si>
  <si>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</si>
  <si>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</si>
  <si>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</si>
  <si>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</si>
  <si>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</si>
  <si>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</si>
  <si>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</si>
  <si>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</si>
  <si>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</si>
  <si>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</si>
  <si>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</si>
  <si>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</si>
  <si>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</si>
  <si>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</si>
  <si>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</si>
  <si>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</si>
  <si>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</si>
  <si>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</si>
  <si>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</si>
  <si>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</si>
  <si>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</si>
  <si>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</si>
  <si>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</si>
  <si>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</si>
  <si>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</si>
  <si>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</si>
  <si>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</si>
  <si>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</si>
  <si>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</si>
  <si>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</si>
  <si>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</si>
  <si>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</si>
  <si>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</si>
  <si>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</si>
  <si>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</si>
  <si>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</si>
  <si>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</si>
  <si>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</si>
  <si>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</si>
  <si>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</si>
  <si>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</si>
  <si>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</si>
  <si>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</si>
  <si>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</si>
  <si>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</si>
  <si>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</si>
  <si>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</si>
  <si>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</si>
  <si>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</si>
  <si>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</si>
  <si>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</si>
  <si>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</si>
  <si>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</si>
  <si>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</si>
  <si>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</si>
  <si>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</si>
  <si>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</si>
  <si>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</si>
  <si>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</si>
  <si>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</si>
  <si>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</si>
  <si>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</si>
  <si>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</si>
  <si>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</si>
  <si>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</si>
  <si>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</si>
  <si>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</si>
  <si>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</si>
  <si>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</si>
  <si>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</si>
  <si>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</si>
  <si>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</si>
  <si>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</si>
  <si>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</si>
  <si>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</si>
  <si>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</si>
  <si>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</si>
  <si>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</si>
  <si>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</si>
  <si>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</si>
  <si>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</si>
  <si>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</si>
  <si>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</si>
  <si>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</si>
  <si>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</si>
  <si>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</si>
  <si>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</si>
  <si>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</si>
  <si>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</si>
  <si>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</si>
  <si>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</si>
  <si>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</si>
  <si>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</si>
  <si>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</si>
  <si>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</si>
  <si>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</si>
  <si>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</si>
  <si>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</si>
  <si>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</si>
  <si>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</si>
  <si>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</si>
  <si>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</si>
  <si>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</si>
  <si>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</si>
  <si>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</si>
  <si>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</si>
  <si>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</si>
  <si>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</si>
  <si>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</si>
  <si>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</si>
  <si>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</si>
  <si>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</si>
  <si>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</si>
  <si>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</si>
  <si>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</si>
  <si>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</si>
  <si>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</si>
  <si>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</si>
  <si>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</si>
  <si>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</si>
  <si>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</si>
  <si>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</si>
  <si>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</si>
  <si>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</si>
  <si>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</si>
  <si>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</si>
  <si>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</si>
  <si>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</si>
  <si>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</si>
  <si>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</si>
  <si>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</si>
  <si>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</si>
  <si>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</si>
  <si>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</si>
  <si>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</si>
  <si>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</si>
  <si>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</si>
  <si>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</si>
  <si>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</si>
  <si>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</si>
  <si>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</si>
  <si>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</si>
  <si>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</si>
  <si>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</si>
  <si>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</si>
  <si>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</si>
  <si>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</si>
  <si>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</si>
  <si>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</si>
  <si>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</si>
  <si>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</si>
  <si>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</si>
  <si>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</si>
  <si>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</si>
  <si>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</si>
  <si>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</si>
  <si>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</si>
  <si>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</si>
  <si>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</si>
  <si>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</si>
  <si>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</si>
  <si>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</si>
  <si>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</si>
  <si>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</si>
  <si>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</si>
  <si>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</si>
  <si>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</si>
  <si>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</si>
  <si>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</si>
  <si>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</si>
  <si>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</si>
  <si>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</si>
  <si>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</si>
  <si>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</si>
  <si>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</si>
  <si>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</si>
  <si>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</si>
  <si>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</si>
  <si>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</si>
  <si>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</si>
  <si>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</si>
  <si>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</si>
  <si>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</si>
  <si>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</si>
  <si>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</si>
  <si>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</si>
  <si>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</si>
  <si>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</si>
  <si>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</si>
  <si>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</si>
  <si>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</si>
  <si>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</si>
  <si>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</si>
  <si>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</si>
  <si>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</si>
  <si>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</si>
  <si>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</si>
  <si>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</si>
  <si>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</si>
  <si>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</si>
  <si>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</si>
  <si>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</si>
  <si>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</si>
  <si>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</si>
  <si>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</si>
  <si>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</si>
  <si>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</si>
  <si>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</si>
  <si>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</si>
  <si>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</si>
  <si>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</si>
  <si>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</si>
  <si>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</si>
  <si>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</si>
  <si>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</si>
  <si>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</si>
  <si>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</si>
  <si>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</si>
  <si>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</si>
  <si>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</si>
  <si>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</si>
  <si>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</si>
  <si>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</si>
  <si>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</si>
  <si>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</si>
  <si>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</si>
  <si>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</si>
  <si>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</si>
  <si>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</si>
  <si>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</si>
  <si>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</si>
  <si>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</si>
  <si>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</si>
  <si>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</si>
  <si>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</si>
  <si>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</si>
  <si>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</si>
  <si>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</si>
  <si>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</si>
  <si>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</si>
  <si>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</si>
  <si>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</si>
  <si>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</si>
  <si>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</si>
  <si>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</si>
  <si>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</si>
  <si>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</si>
  <si>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</si>
  <si>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</si>
  <si>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</si>
  <si>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</si>
  <si>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</si>
  <si>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</si>
  <si>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</si>
  <si>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</si>
  <si>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</si>
  <si>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</si>
  <si>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</si>
  <si>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</si>
  <si>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</si>
  <si>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</si>
  <si>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</si>
  <si>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</si>
  <si>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</si>
  <si>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</si>
  <si>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</si>
  <si>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</si>
  <si>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</si>
  <si>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</si>
  <si>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</si>
  <si>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</si>
  <si>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</si>
  <si>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</si>
  <si>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</si>
  <si>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</si>
  <si>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</si>
  <si>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</si>
  <si>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</si>
  <si>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</si>
  <si>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</si>
  <si>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</si>
  <si>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</si>
  <si>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</si>
  <si>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</si>
  <si>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</si>
  <si>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</si>
  <si>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</si>
  <si>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</si>
  <si>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</si>
  <si>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</si>
  <si>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</si>
  <si>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</si>
  <si>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</si>
  <si>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</si>
  <si>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</si>
  <si>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</si>
  <si>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</si>
  <si>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</si>
  <si>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</si>
  <si>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</si>
  <si>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</si>
  <si>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</si>
  <si>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</si>
  <si>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</si>
  <si>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</si>
  <si>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</si>
  <si>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</si>
  <si>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</si>
  <si>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</si>
  <si>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</si>
  <si>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</si>
  <si>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</si>
  <si>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</si>
  <si>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</si>
  <si>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</si>
  <si>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</si>
  <si>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</si>
  <si>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</si>
  <si>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</si>
  <si>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</si>
  <si>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</si>
  <si>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</si>
  <si>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</si>
  <si>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</si>
  <si>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</si>
  <si>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</si>
  <si>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</si>
  <si>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</si>
  <si>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</si>
  <si>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</si>
  <si>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</si>
  <si>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</si>
  <si>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</si>
  <si>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</si>
  <si>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</si>
  <si>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</si>
  <si>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</si>
  <si>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</si>
  <si>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</si>
  <si>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</si>
  <si>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</si>
  <si>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</si>
  <si>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</si>
  <si>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</si>
  <si>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</si>
  <si>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</si>
  <si>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</si>
  <si>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</si>
  <si>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</si>
  <si>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</si>
  <si>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</si>
  <si>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</si>
  <si>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</si>
  <si>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</si>
  <si>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</si>
  <si>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</si>
  <si>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</si>
  <si>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</si>
  <si>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</si>
  <si>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</si>
  <si>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</si>
  <si>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</si>
  <si>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</si>
  <si>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</si>
  <si>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</si>
  <si>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</si>
  <si>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</si>
  <si>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</si>
  <si>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</si>
  <si>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</si>
  <si>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</si>
  <si>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</si>
  <si>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</si>
  <si>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</si>
  <si>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</si>
  <si>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</si>
  <si>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</si>
  <si>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</si>
  <si>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</si>
  <si>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</si>
  <si>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</si>
  <si>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</si>
  <si>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</si>
  <si>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</si>
  <si>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</si>
  <si>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</si>
  <si>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</si>
  <si>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</si>
  <si>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</si>
  <si>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</si>
  <si>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</si>
  <si>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</si>
  <si>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</si>
  <si>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</si>
  <si>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</si>
  <si>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</si>
  <si>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</si>
  <si>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</si>
  <si>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</si>
  <si>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</si>
  <si>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</si>
  <si>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</si>
  <si>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</si>
  <si>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</si>
  <si>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</si>
  <si>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</si>
  <si>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</si>
  <si>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</si>
  <si>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</si>
  <si>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</si>
  <si>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</si>
  <si>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</si>
  <si>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</si>
  <si>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</si>
  <si>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</si>
  <si>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</si>
  <si>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</si>
  <si>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</si>
  <si>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</si>
  <si>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</si>
  <si>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</si>
  <si>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</si>
  <si>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</si>
  <si>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</si>
  <si>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</si>
  <si>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</si>
  <si>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</si>
  <si>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</si>
  <si>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</si>
  <si>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</si>
  <si>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</si>
  <si>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</si>
  <si>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</si>
  <si>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</si>
  <si>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</si>
  <si>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</si>
  <si>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</si>
  <si>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</si>
  <si>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</si>
  <si>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</si>
  <si>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</si>
  <si>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</si>
  <si>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</si>
  <si>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</si>
  <si>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</si>
  <si>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</si>
  <si>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</si>
  <si>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</si>
  <si>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</si>
  <si>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</si>
  <si>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</si>
  <si>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</si>
  <si>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</si>
  <si>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</si>
  <si>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</si>
  <si>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</si>
  <si>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</si>
  <si>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</si>
  <si>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</si>
  <si>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</si>
  <si>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</si>
  <si>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</si>
  <si>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</si>
  <si>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</si>
  <si>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</si>
  <si>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</si>
  <si>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</si>
  <si>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</si>
  <si>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</si>
  <si>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</si>
  <si>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</si>
  <si>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</si>
  <si>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</si>
  <si>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</si>
  <si>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</si>
  <si>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</si>
  <si>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</si>
  <si>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</si>
  <si>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</si>
  <si>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</si>
  <si>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</si>
  <si>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</si>
  <si>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</si>
  <si>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</si>
  <si>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</si>
  <si>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</si>
  <si>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</si>
  <si>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</si>
  <si>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</si>
  <si>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</si>
  <si>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</si>
  <si>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</si>
  <si>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</si>
  <si>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</si>
  <si>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</si>
  <si>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</si>
  <si>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</si>
  <si>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</si>
  <si>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</si>
  <si>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</si>
  <si>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</si>
  <si>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</si>
  <si>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</si>
  <si>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</si>
  <si>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</si>
  <si>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</si>
  <si>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</si>
  <si>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</si>
  <si>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</si>
  <si>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</si>
  <si>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</si>
  <si>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</si>
  <si>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</si>
  <si>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</si>
  <si>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</si>
  <si>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</si>
  <si>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</si>
  <si>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</si>
  <si>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</si>
  <si>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</si>
  <si>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</si>
  <si>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</si>
  <si>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</si>
  <si>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</si>
  <si>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</si>
  <si>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</si>
  <si>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</si>
  <si>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</si>
  <si>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</si>
  <si>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</si>
  <si>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</si>
  <si>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</si>
  <si>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</si>
  <si>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</si>
  <si>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</si>
  <si>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</si>
  <si>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</si>
  <si>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</si>
  <si>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</si>
  <si>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</si>
  <si>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</si>
  <si>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</si>
  <si>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</si>
  <si>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</si>
  <si>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</si>
  <si>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</si>
  <si>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</si>
  <si>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</si>
  <si>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</si>
  <si>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</si>
  <si>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</si>
  <si>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</si>
  <si>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</si>
  <si>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</si>
  <si>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</si>
  <si>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</si>
  <si>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</si>
  <si>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</si>
  <si>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</si>
  <si>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</si>
  <si>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</si>
  <si>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</si>
  <si>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</si>
  <si>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</si>
  <si>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</si>
  <si>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</si>
  <si>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</si>
  <si>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</si>
  <si>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</si>
  <si>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</si>
  <si>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</si>
  <si>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</si>
  <si>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</si>
  <si>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</si>
  <si>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</si>
  <si>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</si>
  <si>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</si>
  <si>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</si>
  <si>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</si>
  <si>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</si>
  <si>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</si>
  <si>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</si>
  <si>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</si>
  <si>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</si>
  <si>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</si>
  <si>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</si>
  <si>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</si>
  <si>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</si>
  <si>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</si>
  <si>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</si>
  <si>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</si>
  <si>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</si>
  <si>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</si>
  <si>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</si>
  <si>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</si>
  <si>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</si>
  <si>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</si>
  <si>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</si>
  <si>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</si>
  <si>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</si>
  <si>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</si>
  <si>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</si>
  <si>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</si>
  <si>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</si>
  <si>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</si>
  <si>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</si>
  <si>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</si>
  <si>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</si>
  <si>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</si>
  <si>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</si>
  <si>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</si>
  <si>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</si>
  <si>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</si>
  <si>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</si>
  <si>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</si>
  <si>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</si>
  <si>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</si>
  <si>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</si>
  <si>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</si>
  <si>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</si>
  <si>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</si>
  <si>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</si>
  <si>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</si>
  <si>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</si>
  <si>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</si>
  <si>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</si>
  <si>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</si>
  <si>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</si>
  <si>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</si>
  <si>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</si>
  <si>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</si>
  <si>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</si>
  <si>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</si>
  <si>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</si>
  <si>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</si>
  <si>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</si>
  <si>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</si>
  <si>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</si>
  <si>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</si>
  <si>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</si>
  <si>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</si>
  <si>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</si>
  <si>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</si>
  <si>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</si>
  <si>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</si>
  <si>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</si>
  <si>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</si>
  <si>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</si>
  <si>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</si>
  <si>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</si>
  <si>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</si>
  <si>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</si>
  <si>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</si>
  <si>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</si>
  <si>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</si>
  <si>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</si>
  <si>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</si>
  <si>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</si>
  <si>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</si>
  <si>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</si>
  <si>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</si>
  <si>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</si>
  <si>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</si>
  <si>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</si>
  <si>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</si>
  <si>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</si>
  <si>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</si>
  <si>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</si>
  <si>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</si>
  <si>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</si>
  <si>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</si>
  <si>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</si>
  <si>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</si>
  <si>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</si>
  <si>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</si>
  <si>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</si>
  <si>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</si>
  <si>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</si>
  <si>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</si>
  <si>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</si>
  <si>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</si>
  <si>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</si>
  <si>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</si>
  <si>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</si>
  <si>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</si>
  <si>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</si>
  <si>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</si>
  <si>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</si>
  <si>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</si>
  <si>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</si>
  <si>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</si>
  <si>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</si>
  <si>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</si>
  <si>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</si>
  <si>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</si>
  <si>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</si>
  <si>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</si>
  <si>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</si>
  <si>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</si>
  <si>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</si>
  <si>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</si>
  <si>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</si>
  <si>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</si>
  <si>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</si>
  <si>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</si>
  <si>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</si>
  <si>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</si>
  <si>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</si>
  <si>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</si>
  <si>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</si>
  <si>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</si>
  <si>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</si>
  <si>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</si>
  <si>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</si>
  <si>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</si>
  <si>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</si>
  <si>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</si>
  <si>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</si>
  <si>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</si>
  <si>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</si>
  <si>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</si>
  <si>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</si>
  <si>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</si>
  <si>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</si>
  <si>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</si>
  <si>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</si>
  <si>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</si>
  <si>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</si>
  <si>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</si>
  <si>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</si>
  <si>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</si>
  <si>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</si>
  <si>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</si>
  <si>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</si>
  <si>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</si>
  <si>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</si>
  <si>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</si>
  <si>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</si>
  <si>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</si>
  <si>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</si>
  <si>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</si>
  <si>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</si>
  <si>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</si>
  <si>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</si>
  <si>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</si>
  <si>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</si>
  <si>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</si>
  <si>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</si>
  <si>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</si>
  <si>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</si>
  <si>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</si>
  <si>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</si>
  <si>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</si>
  <si>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</si>
  <si>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</si>
  <si>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</si>
  <si>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</si>
  <si>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</si>
  <si>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</si>
  <si>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</si>
  <si>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</si>
  <si>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</si>
  <si>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</si>
  <si>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</si>
  <si>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</si>
  <si>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</si>
  <si>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</si>
  <si>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</si>
  <si>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</si>
  <si>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</si>
  <si>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</si>
  <si>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</si>
  <si>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</si>
  <si>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</si>
  <si>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</si>
  <si>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</si>
  <si>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</si>
  <si>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</si>
  <si>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</si>
  <si>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</si>
  <si>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</si>
  <si>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</si>
  <si>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</si>
  <si>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</si>
  <si>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</si>
  <si>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</si>
  <si>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</si>
  <si>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</si>
  <si>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</si>
  <si>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</si>
  <si>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</si>
  <si>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</si>
  <si>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</si>
  <si>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</si>
  <si>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</si>
  <si>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</si>
  <si>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</si>
  <si>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</si>
  <si>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</si>
  <si>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</si>
  <si>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</si>
  <si>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</si>
  <si>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</si>
  <si>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</si>
  <si>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</si>
  <si>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</si>
  <si>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</si>
  <si>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</si>
  <si>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</si>
  <si>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</si>
  <si>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</si>
  <si>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</si>
  <si>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</si>
  <si>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</si>
  <si>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</si>
  <si>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</si>
  <si>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</si>
  <si>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</si>
  <si>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</si>
  <si>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</si>
  <si>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</si>
  <si>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</si>
  <si>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</si>
  <si>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</si>
  <si>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</si>
  <si>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</si>
  <si>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</si>
  <si>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</si>
  <si>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</si>
  <si>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</si>
  <si>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</si>
  <si>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</si>
  <si>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</si>
  <si>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</si>
  <si>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</si>
  <si>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</si>
  <si>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</si>
  <si>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</si>
  <si>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</si>
  <si>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</si>
  <si>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</si>
  <si>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</si>
  <si>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</si>
  <si>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</si>
  <si>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</si>
  <si>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</si>
  <si>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</si>
  <si>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</si>
  <si>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</si>
  <si>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</si>
  <si>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</si>
  <si>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</si>
  <si>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</si>
  <si>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</si>
  <si>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</si>
  <si>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</si>
  <si>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</si>
  <si>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</si>
  <si>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</si>
  <si>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</si>
  <si>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</si>
  <si>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</si>
  <si>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</si>
  <si>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</si>
  <si>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</si>
  <si>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</si>
  <si>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</si>
  <si>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</si>
  <si>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</si>
  <si>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</si>
  <si>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</si>
  <si>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</si>
  <si>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</si>
  <si>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</si>
  <si>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</si>
  <si>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</si>
  <si>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</si>
  <si>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</si>
  <si>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</si>
  <si>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</si>
  <si>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</si>
  <si>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</si>
  <si>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</si>
  <si>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</si>
  <si>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</si>
  <si>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</si>
  <si>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</si>
  <si>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</si>
  <si>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</si>
  <si>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</si>
  <si>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</si>
  <si>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</si>
  <si>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</si>
  <si>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</si>
  <si>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</si>
  <si>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</si>
  <si>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</si>
  <si>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</si>
  <si>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</si>
  <si>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</si>
  <si>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</si>
  <si>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</si>
  <si>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</si>
  <si>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</si>
  <si>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</si>
  <si>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</si>
  <si>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</si>
  <si>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</si>
  <si>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</si>
  <si>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</si>
  <si>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</si>
  <si>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</si>
  <si>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</si>
  <si>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</si>
  <si>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</si>
  <si>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</si>
  <si>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</si>
  <si>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</si>
  <si>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</si>
  <si>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</si>
  <si>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</si>
  <si>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</si>
  <si>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</si>
  <si>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</si>
  <si>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</si>
  <si>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</si>
  <si>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</si>
  <si>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</si>
  <si>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</si>
  <si>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</si>
  <si>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</si>
  <si>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</si>
  <si>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</si>
  <si>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</si>
  <si>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</si>
  <si>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</si>
  <si>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</si>
  <si>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</si>
  <si>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</si>
  <si>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</si>
  <si>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</si>
  <si>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</si>
  <si>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</si>
  <si>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</si>
  <si>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</si>
  <si>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</si>
  <si>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</si>
  <si>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</si>
  <si>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</si>
  <si>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</si>
  <si>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</si>
  <si>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</si>
  <si>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</si>
  <si>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</si>
  <si>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</si>
  <si>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</si>
  <si>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</si>
  <si>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</si>
  <si>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</si>
  <si>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</si>
  <si>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</si>
  <si>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</si>
  <si>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</si>
  <si>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</si>
  <si>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</si>
  <si>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</si>
  <si>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</si>
  <si>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</si>
  <si>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</si>
  <si>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</si>
  <si>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</si>
  <si>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</si>
  <si>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</si>
  <si>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</si>
  <si>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</si>
  <si>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</si>
  <si>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</si>
  <si>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</si>
  <si>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</si>
  <si>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</si>
  <si>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</si>
  <si>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</si>
  <si>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</si>
  <si>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</si>
  <si>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</si>
  <si>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</si>
  <si>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</si>
  <si>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</si>
  <si>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</si>
  <si>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</si>
  <si>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</si>
  <si>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</si>
  <si>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</si>
  <si>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</si>
  <si>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</si>
  <si>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</si>
  <si>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</si>
  <si>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</si>
  <si>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</si>
  <si>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</si>
  <si>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</si>
  <si>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</si>
  <si>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</si>
  <si>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</si>
  <si>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</si>
  <si>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</si>
  <si>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</si>
  <si>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</si>
  <si>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</si>
  <si>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</si>
  <si>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</si>
  <si>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</si>
  <si>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</si>
  <si>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</si>
  <si>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</si>
  <si>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</si>
  <si>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</si>
  <si>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</si>
  <si>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</si>
  <si>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</si>
  <si>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</si>
  <si>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</si>
  <si>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</si>
  <si>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</si>
  <si>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</si>
  <si>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</si>
  <si>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</si>
  <si>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</si>
  <si>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</si>
  <si>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</si>
  <si>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</si>
  <si>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</si>
  <si>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</si>
  <si>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</si>
  <si>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</si>
  <si>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</si>
  <si>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</si>
  <si>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</si>
  <si>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</si>
  <si>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</si>
  <si>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</si>
  <si>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</si>
  <si>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</si>
  <si>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</si>
  <si>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</si>
  <si>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</si>
  <si>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</si>
  <si>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</si>
  <si>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</si>
  <si>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</si>
  <si>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</si>
  <si>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</si>
  <si>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</si>
  <si>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</si>
  <si>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</si>
  <si>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</si>
  <si>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</si>
  <si>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</si>
  <si>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</si>
  <si>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</si>
  <si>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</si>
  <si>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</si>
  <si>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</si>
  <si>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</si>
  <si>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</si>
  <si>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</si>
  <si>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</si>
  <si>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</si>
  <si>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</si>
  <si>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</si>
  <si>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</si>
  <si>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</si>
  <si>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</si>
  <si>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</si>
  <si>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</si>
  <si>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</si>
  <si>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</si>
  <si>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</si>
  <si>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</si>
  <si>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</si>
  <si>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</si>
  <si>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</si>
  <si>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</si>
  <si>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</si>
  <si>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</si>
  <si>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</si>
  <si>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</si>
  <si>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</si>
  <si>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</si>
  <si>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</si>
  <si>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</si>
  <si>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</si>
  <si>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</si>
  <si>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</si>
  <si>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</si>
  <si>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</si>
  <si>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</si>
  <si>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</si>
  <si>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</si>
  <si>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</si>
  <si>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</si>
  <si>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</si>
  <si>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</si>
  <si>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</si>
  <si>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</si>
  <si>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</si>
  <si>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</si>
  <si>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</si>
  <si>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</si>
  <si>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</si>
  <si>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</si>
  <si>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</si>
  <si>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</si>
  <si>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</si>
  <si>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</si>
  <si>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</si>
  <si>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</si>
  <si>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</si>
  <si>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</si>
  <si>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</si>
  <si>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</si>
  <si>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</si>
  <si>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</si>
  <si>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</si>
  <si>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</si>
  <si>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</si>
  <si>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</si>
  <si>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</si>
  <si>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</si>
  <si>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</si>
  <si>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</si>
  <si>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</si>
  <si>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</si>
  <si>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</si>
  <si>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</si>
  <si>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</si>
  <si>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</si>
  <si>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</si>
  <si>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</si>
  <si>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</si>
  <si>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</si>
  <si>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</si>
  <si>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</si>
  <si>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</si>
  <si>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</si>
  <si>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</si>
  <si>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</si>
  <si>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</si>
  <si>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</si>
  <si>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</si>
  <si>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</si>
  <si>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</si>
  <si>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</si>
  <si>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</si>
  <si>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</si>
  <si>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</si>
  <si>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</si>
  <si>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</si>
  <si>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</si>
  <si>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</si>
  <si>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</si>
  <si>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</si>
  <si>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</si>
  <si>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</si>
  <si>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</si>
  <si>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</si>
  <si>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</si>
  <si>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</si>
  <si>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</si>
  <si>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</si>
  <si>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</si>
  <si>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</si>
  <si>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</si>
  <si>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</si>
  <si>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</si>
  <si>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</si>
  <si>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</si>
  <si>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</si>
  <si>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</si>
  <si>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</si>
  <si>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</si>
  <si>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</si>
  <si>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</si>
  <si>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</si>
  <si>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</si>
  <si>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</si>
  <si>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</si>
  <si>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</si>
  <si>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</si>
  <si>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</si>
  <si>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</si>
  <si>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</si>
  <si>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</si>
  <si>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</si>
  <si>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</si>
  <si>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</si>
  <si>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</si>
  <si>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</si>
  <si>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</si>
  <si>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</si>
  <si>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</si>
  <si>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</si>
  <si>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</si>
  <si>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</si>
  <si>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</si>
  <si>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</si>
  <si>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</si>
  <si>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</si>
  <si>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</si>
  <si>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</si>
  <si>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</si>
  <si>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</si>
  <si>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</si>
  <si>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</si>
  <si>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</si>
  <si>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</si>
  <si>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</si>
  <si>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</si>
  <si>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</si>
  <si>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</si>
  <si>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</si>
  <si>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</si>
  <si>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</si>
  <si>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</si>
  <si>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</si>
  <si>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</si>
  <si>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</si>
  <si>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</si>
  <si>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</si>
  <si>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</si>
  <si>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</si>
  <si>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</si>
  <si>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</si>
  <si>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</si>
  <si>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</si>
  <si>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</si>
  <si>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</si>
  <si>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</si>
  <si>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</si>
  <si>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</si>
  <si>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</si>
  <si>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</si>
  <si>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</si>
  <si>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</si>
  <si>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</si>
  <si>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</si>
  <si>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</si>
  <si>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</si>
  <si>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</si>
  <si>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</si>
  <si>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</si>
  <si>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</si>
  <si>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</si>
  <si>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</si>
  <si>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</si>
  <si>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</si>
  <si>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</si>
  <si>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</si>
  <si>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</si>
  <si>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</si>
  <si>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</si>
  <si>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</si>
  <si>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</si>
  <si>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</si>
  <si>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</si>
  <si>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</si>
  <si>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</si>
  <si>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</si>
  <si>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</si>
  <si>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</si>
  <si>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</si>
  <si>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</si>
  <si>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</si>
  <si>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</si>
  <si>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</si>
  <si>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</si>
  <si>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</si>
  <si>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</si>
  <si>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</si>
  <si>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</si>
  <si>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</si>
  <si>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</si>
  <si>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</si>
  <si>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</si>
  <si>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</si>
  <si>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</si>
  <si>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</si>
  <si>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</si>
  <si>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</si>
  <si>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</si>
  <si>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</si>
  <si>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</si>
  <si>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</si>
  <si>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</si>
  <si>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</si>
  <si>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</si>
  <si>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</si>
  <si>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</si>
  <si>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</si>
  <si>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</si>
  <si>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</si>
  <si>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</si>
  <si>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</si>
  <si>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</si>
  <si>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</si>
  <si>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</si>
  <si>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</si>
  <si>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</si>
  <si>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</si>
  <si>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</si>
  <si>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</si>
  <si>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</si>
  <si>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</si>
  <si>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</si>
  <si>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</si>
  <si>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</si>
  <si>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</si>
  <si>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</si>
  <si>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</si>
  <si>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</si>
  <si>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</si>
  <si>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</si>
  <si>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</si>
  <si>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</si>
  <si>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</si>
  <si>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</si>
  <si>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</si>
  <si>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</si>
  <si>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</si>
  <si>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</si>
  <si>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</si>
  <si>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</si>
  <si>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</si>
  <si>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</si>
  <si>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</si>
  <si>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</si>
  <si>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</si>
  <si>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</si>
  <si>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</si>
  <si>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</si>
  <si>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</si>
  <si>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</si>
  <si>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</si>
  <si>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</si>
  <si>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</si>
  <si>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</si>
  <si>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</si>
  <si>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</si>
  <si>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</si>
  <si>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</si>
  <si>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</si>
  <si>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</si>
  <si>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</si>
  <si>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</si>
  <si>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</si>
  <si>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</si>
  <si>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</si>
  <si>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</si>
  <si>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</si>
  <si>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</si>
  <si>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</si>
  <si>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</si>
  <si>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</si>
  <si>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</si>
  <si>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</si>
  <si>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</si>
  <si>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</si>
  <si>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</si>
  <si>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</si>
  <si>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</si>
  <si>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</si>
  <si>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</si>
  <si>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</si>
  <si>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</si>
  <si>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</si>
  <si>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</si>
  <si>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</si>
  <si>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</si>
  <si>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</si>
  <si>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</si>
  <si>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</si>
  <si>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</si>
  <si>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</si>
  <si>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</si>
  <si>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</si>
  <si>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</si>
  <si>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</si>
  <si>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</si>
  <si>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</si>
  <si>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</si>
  <si>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</si>
  <si>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</si>
  <si>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</si>
  <si>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</si>
  <si>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</si>
  <si>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</si>
  <si>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</si>
  <si>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</si>
  <si>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</si>
  <si>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</si>
  <si>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</si>
  <si>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</si>
  <si>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</si>
  <si>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</si>
  <si>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</si>
  <si>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</si>
  <si>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</si>
  <si>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</si>
  <si>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</si>
  <si>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</si>
  <si>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</si>
  <si>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</si>
  <si>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</si>
  <si>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</si>
  <si>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</si>
  <si>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</si>
  <si>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</si>
  <si>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</si>
  <si>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</si>
  <si>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</si>
  <si>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</si>
  <si>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</si>
  <si>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</si>
  <si>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</si>
  <si>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</si>
  <si>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</si>
  <si>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</si>
  <si>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</si>
  <si>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</si>
  <si>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</si>
  <si>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</si>
  <si>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</si>
  <si>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</si>
  <si>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</si>
  <si>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</si>
  <si>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</si>
  <si>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</si>
  <si>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</si>
  <si>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</si>
  <si>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</si>
  <si>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</si>
  <si>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</si>
  <si>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</si>
  <si>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</si>
  <si>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</si>
  <si>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</si>
  <si>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</si>
  <si>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</si>
  <si>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</si>
  <si>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</si>
  <si>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</si>
  <si>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</si>
  <si>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</si>
  <si>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</si>
  <si>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</si>
  <si>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</si>
  <si>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</si>
  <si>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</si>
  <si>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</si>
  <si>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</si>
  <si>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</si>
  <si>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</si>
  <si>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</si>
  <si>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</si>
  <si>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</si>
  <si>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</si>
  <si>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</si>
  <si>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</si>
  <si>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</si>
  <si>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</si>
  <si>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</si>
  <si>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</si>
  <si>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</si>
  <si>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</si>
  <si>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</si>
  <si>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</si>
  <si>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</si>
  <si>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</si>
  <si>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</si>
  <si>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</si>
  <si>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</si>
  <si>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</si>
  <si>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</si>
  <si>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</si>
  <si>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</si>
  <si>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</si>
  <si>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</si>
  <si>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</si>
  <si>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</si>
  <si>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</si>
  <si>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</si>
  <si>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</si>
  <si>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</si>
  <si>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</si>
  <si>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</si>
  <si>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</si>
  <si>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</si>
  <si>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</si>
  <si>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</si>
  <si>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</si>
  <si>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</si>
  <si>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</si>
  <si>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</si>
  <si>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</si>
  <si>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</si>
  <si>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</si>
  <si>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</si>
  <si>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</si>
  <si>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</si>
  <si>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</si>
  <si>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</si>
  <si>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</si>
  <si>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</si>
  <si>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</si>
  <si>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</si>
  <si>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</si>
  <si>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</si>
  <si>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</si>
  <si>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</si>
  <si>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</si>
  <si>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</si>
  <si>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</si>
  <si>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</si>
  <si>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</si>
  <si>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</si>
  <si>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</si>
  <si>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</si>
  <si>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</si>
  <si>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</si>
  <si>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</si>
  <si>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</si>
  <si>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</si>
  <si>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</si>
  <si>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</si>
  <si>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</si>
  <si>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</si>
  <si>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</si>
  <si>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</si>
  <si>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</si>
  <si>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</si>
  <si>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</si>
  <si>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</si>
  <si>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</si>
  <si>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</si>
  <si>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</si>
  <si>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</si>
  <si>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</si>
  <si>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</si>
  <si>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</si>
  <si>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</si>
  <si>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</si>
  <si>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</si>
  <si>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</si>
  <si>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</si>
  <si>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</si>
  <si>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</si>
  <si>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</si>
  <si>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</si>
  <si>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</si>
  <si>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</si>
  <si>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</si>
  <si>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</si>
  <si>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</si>
  <si>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</si>
  <si>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</si>
  <si>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</si>
  <si>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</si>
  <si>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</si>
  <si>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</si>
  <si>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</si>
  <si>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</si>
  <si>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</si>
  <si>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</si>
  <si>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</si>
  <si>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</si>
  <si>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</si>
  <si>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</si>
  <si>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</si>
  <si>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</si>
  <si>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</si>
  <si>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</si>
  <si>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</si>
  <si>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</si>
  <si>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</si>
  <si>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</si>
  <si>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</si>
  <si>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</si>
  <si>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</si>
  <si>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</si>
  <si>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</si>
  <si>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</si>
  <si>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</si>
  <si>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</si>
  <si>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</si>
  <si>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</si>
  <si>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</si>
  <si>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</si>
  <si>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</si>
  <si>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</si>
  <si>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</si>
  <si>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</si>
  <si>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</si>
  <si>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</si>
  <si>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</si>
  <si>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</si>
  <si>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</si>
  <si>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</si>
  <si>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</si>
  <si>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</si>
  <si>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</si>
  <si>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</si>
  <si>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</si>
  <si>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</si>
  <si>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</si>
  <si>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</si>
  <si>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</si>
  <si>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</si>
  <si>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</si>
  <si>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</si>
  <si>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</si>
  <si>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</si>
  <si>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</si>
  <si>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</si>
  <si>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</si>
  <si>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</si>
  <si>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</si>
  <si>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</si>
  <si>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</si>
  <si>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</si>
  <si>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</si>
  <si>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</si>
  <si>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</si>
  <si>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</si>
  <si>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</si>
  <si>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</si>
  <si>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</si>
  <si>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</si>
  <si>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</si>
  <si>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</si>
  <si>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</si>
  <si>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</si>
  <si>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</si>
  <si>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</si>
  <si>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</si>
  <si>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</si>
  <si>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</si>
  <si>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</si>
  <si>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</si>
  <si>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</si>
  <si>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</si>
  <si>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</si>
  <si>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</si>
  <si>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</si>
  <si>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</si>
  <si>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</si>
  <si>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</si>
  <si>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</si>
  <si>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</si>
  <si>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</si>
  <si>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</si>
  <si>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</si>
  <si>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</si>
  <si>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</si>
  <si>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</si>
  <si>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</si>
  <si>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</si>
  <si>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</si>
  <si>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</si>
  <si>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</si>
  <si>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</si>
  <si>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</si>
  <si>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</si>
  <si>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</si>
  <si>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</si>
  <si>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</si>
  <si>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</si>
  <si>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</si>
  <si>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</si>
  <si>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</si>
  <si>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</si>
  <si>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</si>
  <si>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</si>
  <si>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</si>
  <si>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</si>
  <si>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</si>
  <si>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</si>
  <si>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</si>
  <si>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</si>
  <si>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</si>
  <si>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</si>
  <si>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</si>
  <si>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</si>
  <si>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</si>
  <si>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</si>
  <si>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</si>
  <si>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</si>
  <si>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</si>
  <si>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</si>
  <si>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</si>
  <si>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</si>
  <si>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</si>
  <si>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</si>
  <si>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</si>
  <si>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</si>
  <si>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</si>
  <si>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</si>
  <si>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</si>
  <si>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</si>
  <si>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</si>
  <si>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</si>
  <si>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</si>
  <si>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</si>
  <si>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</si>
  <si>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</si>
  <si>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</si>
  <si>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</si>
  <si>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</si>
  <si>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</si>
  <si>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</si>
  <si>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</si>
  <si>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</si>
  <si>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</si>
  <si>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</si>
  <si>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</si>
  <si>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</si>
  <si>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</si>
  <si>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</si>
  <si>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</si>
  <si>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</si>
  <si>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</si>
  <si>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</si>
  <si>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</si>
  <si>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</si>
  <si>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</si>
  <si>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</si>
  <si>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</si>
  <si>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</si>
  <si>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</si>
  <si>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</si>
  <si>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</si>
  <si>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</si>
  <si>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</si>
  <si>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</si>
  <si>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</si>
  <si>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</si>
  <si>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</si>
  <si>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</si>
  <si>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</si>
  <si>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</si>
  <si>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</si>
  <si>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</si>
  <si>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</si>
  <si>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</si>
  <si>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</si>
  <si>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</si>
  <si>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</si>
  <si>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</si>
  <si>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</si>
  <si>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</si>
  <si>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</si>
  <si>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</si>
  <si>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</si>
  <si>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</si>
  <si>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</si>
  <si>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</si>
  <si>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</si>
  <si>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</si>
  <si>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</si>
  <si>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</si>
  <si>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</si>
  <si>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</si>
  <si>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</si>
  <si>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</si>
  <si>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</si>
  <si>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</si>
  <si>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</si>
  <si>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</si>
  <si>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</si>
  <si>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</si>
  <si>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</si>
  <si>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</si>
  <si>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</si>
  <si>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</si>
  <si>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</si>
  <si>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</si>
  <si>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</si>
  <si>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</si>
  <si>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</si>
  <si>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</si>
  <si>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</si>
  <si>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</si>
  <si>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</si>
  <si>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</si>
  <si>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</si>
  <si>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</si>
  <si>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</si>
  <si>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</si>
  <si>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</si>
  <si>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</si>
  <si>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</si>
  <si>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</si>
  <si>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</si>
  <si>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</si>
  <si>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</si>
  <si>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</si>
  <si>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</si>
  <si>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</si>
  <si>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</si>
  <si>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</si>
  <si>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</si>
  <si>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</si>
  <si>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</si>
  <si>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</si>
  <si>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</si>
  <si>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</si>
  <si>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</si>
  <si>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</si>
  <si>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</si>
  <si>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</si>
  <si>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</si>
  <si>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</si>
  <si>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</si>
  <si>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</si>
  <si>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</si>
  <si>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</si>
  <si>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</si>
  <si>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</si>
  <si>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</si>
  <si>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</si>
  <si>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</si>
  <si>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</si>
  <si>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</si>
  <si>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</si>
  <si>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</si>
  <si>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</si>
  <si>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</si>
  <si>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</si>
  <si>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</si>
  <si>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</si>
  <si>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</si>
  <si>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</si>
  <si>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</si>
  <si>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</si>
  <si>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</si>
  <si>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</si>
  <si>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</si>
  <si>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</si>
  <si>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</si>
  <si>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</si>
  <si>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</si>
  <si>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</si>
  <si>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</si>
  <si>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</si>
  <si>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</si>
  <si>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</si>
  <si>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</si>
  <si>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</si>
  <si>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</si>
  <si>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</si>
  <si>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</si>
  <si>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</si>
  <si>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</si>
  <si>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</si>
  <si>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</si>
  <si>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</si>
  <si>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</si>
  <si>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</si>
  <si>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</si>
  <si>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</si>
  <si>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</si>
  <si>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</si>
  <si>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</si>
  <si>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</si>
  <si>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</si>
  <si>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</si>
  <si>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</si>
  <si>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</si>
  <si>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</si>
  <si>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</si>
  <si>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</si>
  <si>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</si>
  <si>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</si>
  <si>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</si>
  <si>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</si>
  <si>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</si>
  <si>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</si>
  <si>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</si>
  <si>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</si>
  <si>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</si>
  <si>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</si>
  <si>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</si>
  <si>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</si>
  <si>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</si>
  <si>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</si>
  <si>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</si>
  <si>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</si>
  <si>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</si>
  <si>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</si>
  <si>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</si>
  <si>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</si>
  <si>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</si>
  <si>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</si>
  <si>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</si>
  <si>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</si>
  <si>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</si>
  <si>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</si>
  <si>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</si>
  <si>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</si>
  <si>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</si>
  <si>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</si>
  <si>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</si>
  <si>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</si>
  <si>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</si>
  <si>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</si>
  <si>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</si>
  <si>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</si>
  <si>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</si>
  <si>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</si>
  <si>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</si>
  <si>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</si>
  <si>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</si>
  <si>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</si>
  <si>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</si>
  <si>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</si>
  <si>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</si>
  <si>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</si>
  <si>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</si>
  <si>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</si>
  <si>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</si>
  <si>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</si>
  <si>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</si>
  <si>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</si>
  <si>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</si>
  <si>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</si>
  <si>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</si>
  <si>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</si>
  <si>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</si>
  <si>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</si>
  <si>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</si>
  <si>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</si>
  <si>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</si>
  <si>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</si>
  <si>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</si>
  <si>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</si>
  <si>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</si>
  <si>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</si>
  <si>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</si>
  <si>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</si>
  <si>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</si>
  <si>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</si>
  <si>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</si>
  <si>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</si>
  <si>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</si>
  <si>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</si>
  <si>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</si>
  <si>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</si>
  <si>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</si>
  <si>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</si>
  <si>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</si>
  <si>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</si>
  <si>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</si>
  <si>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</si>
  <si>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</si>
  <si>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</si>
  <si>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</si>
  <si>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</si>
  <si>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</si>
  <si>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</si>
  <si>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</si>
  <si>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</si>
  <si>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</si>
  <si>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</si>
  <si>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</si>
  <si>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</si>
  <si>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</si>
  <si>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</si>
  <si>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</si>
  <si>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</si>
  <si>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</si>
  <si>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</si>
  <si>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</si>
  <si>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</si>
  <si>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</si>
  <si>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</si>
  <si>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</si>
  <si>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</si>
  <si>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</si>
  <si>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</si>
  <si>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</si>
  <si>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</si>
  <si>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</si>
  <si>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</si>
  <si>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</si>
  <si>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</si>
  <si>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</si>
  <si>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</si>
  <si>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</si>
  <si>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</si>
  <si>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</si>
  <si>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</si>
  <si>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</si>
  <si>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</si>
  <si>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</si>
  <si>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</si>
  <si>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</si>
  <si>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</si>
  <si>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</si>
  <si>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</si>
  <si>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</si>
  <si>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</si>
  <si>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</si>
  <si>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</si>
  <si>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</si>
  <si>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</si>
  <si>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</si>
  <si>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</si>
  <si>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</si>
  <si>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</si>
  <si>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</si>
  <si>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</si>
  <si>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</si>
  <si>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</si>
  <si>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</si>
  <si>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</si>
  <si>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</si>
  <si>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</si>
  <si>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</si>
  <si>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</si>
  <si>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</si>
  <si>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</si>
  <si>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</si>
  <si>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</si>
  <si>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</si>
  <si>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</si>
  <si>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</si>
  <si>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</si>
  <si>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</si>
  <si>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</si>
  <si>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</si>
  <si>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</si>
  <si>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</si>
  <si>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</si>
  <si>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</si>
  <si>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</si>
  <si>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</si>
  <si>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</si>
  <si>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</si>
  <si>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</si>
  <si>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</si>
  <si>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</si>
  <si>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</si>
  <si>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</si>
  <si>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</si>
  <si>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</si>
  <si>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</si>
  <si>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</si>
  <si>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</si>
  <si>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</si>
  <si>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</si>
  <si>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</si>
  <si>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</si>
  <si>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</si>
  <si>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</si>
  <si>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</si>
  <si>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</si>
  <si>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</si>
  <si>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</si>
  <si>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</si>
  <si>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</si>
  <si>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</si>
  <si>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</si>
  <si>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</si>
  <si>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</si>
  <si>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</si>
  <si>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</si>
  <si>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</si>
  <si>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</si>
  <si>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</si>
  <si>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</si>
  <si>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</si>
  <si>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</si>
  <si>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</si>
  <si>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</si>
  <si>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</si>
  <si>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</si>
  <si>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</si>
  <si>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</si>
  <si>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</si>
  <si>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</si>
  <si>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</si>
  <si>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</si>
  <si>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</si>
  <si>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</si>
  <si>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</si>
  <si>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</si>
  <si>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</si>
  <si>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</si>
  <si>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</si>
  <si>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</si>
  <si>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</si>
  <si>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</si>
  <si>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</si>
  <si>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</si>
  <si>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</si>
  <si>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</si>
  <si>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</si>
  <si>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</si>
  <si>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</si>
  <si>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</si>
  <si>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</si>
  <si>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</si>
  <si>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</si>
  <si>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</si>
  <si>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</si>
  <si>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</si>
  <si>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</si>
  <si>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</si>
  <si>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</si>
  <si>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</si>
  <si>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</si>
  <si>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</si>
  <si>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</si>
  <si>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</si>
  <si>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</si>
  <si>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</si>
  <si>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</si>
  <si>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</si>
  <si>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</si>
  <si>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</si>
  <si>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</si>
  <si>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</si>
  <si>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</si>
  <si>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</si>
  <si>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</si>
  <si>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</si>
  <si>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</si>
  <si>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</si>
  <si>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</si>
  <si>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</si>
  <si>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</si>
  <si>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</si>
  <si>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</si>
  <si>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</si>
  <si>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</si>
  <si>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</si>
  <si>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</si>
  <si>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</si>
  <si>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</si>
  <si>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</si>
  <si>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</si>
  <si>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</si>
  <si>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</si>
  <si>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</si>
  <si>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</si>
  <si>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</si>
  <si>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</si>
  <si>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</si>
  <si>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</si>
  <si>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</si>
  <si>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</si>
  <si>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</si>
  <si>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</si>
  <si>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</si>
  <si>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</si>
  <si>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</si>
  <si>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</si>
  <si>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</si>
  <si>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</si>
  <si>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</si>
  <si>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</si>
  <si>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</si>
  <si>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</si>
  <si>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</si>
  <si>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</si>
  <si>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</si>
  <si>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</si>
  <si>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</si>
  <si>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</si>
  <si>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</si>
  <si>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</si>
  <si>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</si>
  <si>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</si>
  <si>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</si>
  <si>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</si>
  <si>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</si>
  <si>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</si>
  <si>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</si>
  <si>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</si>
  <si>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</si>
  <si>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</si>
  <si>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</si>
  <si>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</si>
  <si>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</si>
  <si>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</si>
  <si>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</si>
  <si>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</si>
  <si>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</si>
  <si>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</si>
  <si>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</si>
  <si>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</si>
  <si>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</si>
  <si>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</si>
  <si>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</si>
  <si>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</si>
  <si>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</si>
  <si>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</si>
  <si>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</si>
  <si>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</si>
  <si>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</si>
  <si>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</si>
  <si>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</si>
  <si>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</si>
  <si>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</si>
  <si>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</si>
  <si>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</si>
  <si>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</si>
  <si>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</si>
  <si>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</si>
  <si>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</si>
  <si>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</si>
  <si>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</si>
  <si>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</si>
  <si>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</si>
  <si>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</si>
  <si>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</si>
  <si>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</si>
  <si>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</si>
  <si>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</si>
  <si>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</si>
  <si>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</si>
  <si>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</si>
  <si>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</si>
  <si>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</si>
  <si>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</si>
  <si>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</si>
  <si>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</si>
  <si>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</si>
  <si>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</si>
  <si>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</si>
  <si>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</si>
  <si>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</si>
  <si>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</si>
  <si>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</si>
  <si>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</si>
  <si>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</si>
  <si>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</si>
  <si>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</si>
  <si>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</si>
  <si>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</si>
  <si>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</si>
  <si>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</si>
  <si>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</si>
  <si>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</si>
  <si>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</si>
  <si>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</si>
  <si>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</si>
  <si>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</si>
  <si>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</si>
  <si>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</si>
  <si>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</si>
  <si>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</si>
  <si>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</si>
  <si>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</si>
  <si>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</si>
  <si>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</si>
  <si>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</si>
  <si>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</si>
  <si>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</si>
  <si>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</si>
  <si>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</si>
  <si>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</si>
  <si>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</si>
  <si>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</si>
  <si>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</si>
  <si>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</si>
  <si>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</si>
  <si>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</si>
  <si>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</si>
  <si>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</si>
  <si>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</si>
  <si>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</si>
  <si>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</si>
  <si>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</si>
  <si>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</si>
  <si>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</si>
  <si>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</si>
  <si>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</si>
  <si>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</si>
  <si>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</si>
  <si>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</si>
  <si>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</si>
  <si>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</si>
  <si>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</si>
  <si>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</si>
  <si>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</si>
  <si>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</si>
  <si>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</si>
  <si>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</si>
  <si>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</si>
  <si>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</si>
  <si>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</si>
  <si>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</si>
  <si>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</si>
  <si>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</si>
  <si>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</si>
  <si>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</si>
  <si>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</si>
  <si>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</si>
  <si>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</si>
  <si>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</si>
  <si>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</si>
  <si>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</si>
  <si>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</si>
  <si>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</si>
  <si>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</si>
  <si>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</si>
  <si>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</si>
  <si>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</si>
  <si>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</si>
  <si>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</si>
  <si>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</si>
  <si>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</si>
  <si>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</si>
  <si>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</si>
  <si>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</si>
  <si>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</si>
  <si>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</si>
  <si>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</si>
  <si>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</si>
  <si>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</si>
  <si>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</si>
  <si>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</si>
  <si>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</si>
  <si>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</si>
  <si>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</si>
  <si>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</si>
  <si>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</si>
  <si>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</si>
  <si>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</si>
  <si>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</si>
  <si>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</si>
  <si>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</si>
  <si>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</si>
  <si>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</si>
  <si>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</si>
  <si>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</si>
  <si>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</si>
  <si>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</si>
  <si>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</si>
  <si>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</si>
  <si>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</si>
  <si>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</si>
  <si>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</si>
  <si>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</si>
  <si>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</si>
  <si>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</si>
  <si>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</si>
  <si>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</si>
  <si>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</si>
  <si>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</si>
  <si>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</si>
  <si>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</si>
  <si>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</si>
  <si>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</si>
  <si>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</si>
  <si>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</si>
  <si>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</si>
  <si>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</si>
  <si>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</si>
  <si>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</si>
  <si>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</si>
  <si>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</si>
  <si>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</si>
  <si>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</si>
  <si>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</si>
  <si>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</si>
  <si>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</si>
  <si>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</si>
  <si>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</si>
  <si>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</si>
  <si>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</si>
  <si>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</si>
  <si>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</si>
  <si>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</si>
  <si>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</si>
  <si>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</si>
  <si>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</si>
  <si>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</si>
  <si>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</si>
  <si>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</si>
  <si>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</si>
  <si>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</si>
  <si>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</si>
  <si>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</si>
  <si>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</si>
  <si>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</si>
  <si>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</si>
  <si>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</si>
  <si>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</si>
  <si>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</si>
  <si>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</si>
  <si>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</si>
  <si>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</si>
  <si>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</si>
  <si>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</si>
  <si>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</si>
  <si>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</si>
  <si>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</si>
  <si>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</si>
  <si>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</si>
  <si>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</si>
  <si>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</si>
  <si>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</si>
  <si>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</si>
  <si>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</si>
  <si>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</si>
  <si>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</si>
  <si>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</si>
  <si>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</si>
  <si>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</si>
  <si>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</si>
  <si>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</si>
  <si>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</si>
  <si>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</si>
  <si>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</si>
  <si>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</si>
  <si>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</si>
  <si>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</si>
  <si>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</si>
  <si>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</si>
  <si>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</si>
  <si>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</si>
  <si>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</si>
  <si>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</si>
  <si>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</si>
  <si>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</si>
  <si>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</si>
  <si>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</si>
  <si>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</si>
  <si>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</si>
  <si>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</si>
  <si>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</si>
  <si>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</si>
  <si>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</si>
  <si>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</si>
  <si>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</si>
  <si>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</si>
  <si>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</si>
  <si>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</si>
  <si>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</si>
  <si>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</si>
  <si>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</si>
  <si>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</si>
  <si>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</si>
  <si>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</si>
  <si>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</si>
  <si>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</si>
  <si>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</si>
  <si>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</si>
  <si>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</si>
  <si>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</si>
  <si>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</si>
  <si>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</si>
  <si>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</si>
  <si>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</si>
  <si>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</si>
  <si>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</si>
  <si>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</si>
  <si>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</si>
  <si>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</si>
  <si>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</si>
  <si>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</si>
  <si>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</si>
  <si>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</si>
  <si>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</si>
  <si>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</si>
  <si>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</si>
  <si>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</si>
  <si>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</si>
  <si>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</si>
  <si>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</si>
  <si>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</si>
  <si>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</si>
  <si>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</si>
  <si>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</si>
  <si>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</si>
  <si>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</si>
  <si>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</si>
  <si>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</si>
  <si>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</si>
  <si>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</si>
  <si>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</si>
  <si>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</si>
  <si>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</si>
  <si>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</si>
  <si>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</si>
  <si>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</si>
  <si>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</si>
  <si>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</si>
  <si>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</si>
  <si>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</si>
  <si>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</si>
  <si>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</si>
  <si>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</si>
  <si>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</si>
  <si>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</si>
  <si>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</si>
  <si>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</si>
  <si>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</si>
  <si>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</si>
  <si>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</si>
  <si>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</si>
  <si>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</si>
  <si>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</si>
  <si>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</si>
  <si>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</si>
  <si>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</si>
  <si>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</si>
  <si>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</si>
  <si>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</si>
  <si>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</si>
  <si>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</si>
  <si>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</si>
  <si>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</si>
  <si>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</si>
  <si>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</si>
  <si>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</si>
  <si>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</si>
  <si>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</si>
  <si>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</si>
  <si>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</si>
  <si>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</si>
  <si>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</si>
  <si>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</si>
  <si>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</si>
  <si>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</si>
  <si>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</si>
  <si>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</si>
  <si>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</si>
  <si>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</si>
  <si>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</si>
  <si>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</si>
  <si>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</si>
  <si>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</si>
  <si>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</si>
  <si>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</si>
  <si>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</si>
  <si>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</si>
  <si>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</si>
  <si>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</si>
  <si>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</si>
  <si>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</si>
  <si>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</si>
  <si>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</si>
  <si>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</si>
  <si>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</si>
  <si>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</si>
  <si>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</si>
  <si>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</si>
  <si>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</si>
  <si>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</si>
  <si>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</si>
  <si>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</si>
  <si>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</si>
  <si>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</si>
  <si>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</si>
  <si>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</si>
  <si>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</si>
  <si>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</si>
  <si>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</si>
  <si>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</si>
  <si>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</si>
  <si>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</si>
  <si>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</si>
  <si>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</si>
  <si>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</si>
  <si>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</si>
  <si>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</si>
  <si>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</si>
  <si>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</si>
  <si>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</si>
  <si>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</si>
  <si>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</si>
  <si>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</si>
  <si>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</si>
  <si>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</si>
  <si>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</si>
  <si>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</si>
  <si>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</si>
  <si>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</si>
  <si>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</si>
  <si>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</si>
  <si>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</si>
  <si>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</si>
  <si>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</si>
  <si>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</si>
  <si>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</si>
  <si>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</si>
  <si>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</si>
  <si>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</si>
  <si>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</si>
  <si>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</si>
  <si>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</si>
  <si>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</si>
  <si>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</si>
  <si>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</si>
  <si>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</si>
  <si>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</si>
  <si>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</si>
  <si>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</si>
  <si>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</si>
  <si>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</si>
  <si>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</si>
  <si>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</si>
  <si>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</si>
  <si>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</si>
  <si>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</si>
  <si>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</si>
  <si>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</si>
  <si>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</si>
  <si>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</si>
  <si>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</si>
  <si>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</si>
  <si>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</si>
  <si>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</si>
  <si>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</si>
  <si>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</si>
  <si>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</si>
  <si>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</si>
  <si>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</si>
  <si>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</si>
  <si>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</si>
  <si>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</si>
  <si>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</si>
  <si>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</si>
  <si>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</si>
  <si>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</si>
  <si>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</si>
  <si>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</si>
  <si>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</si>
  <si>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</si>
  <si>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</si>
  <si>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</si>
  <si>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</si>
  <si>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</si>
  <si>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</si>
  <si>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</si>
  <si>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</si>
  <si>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</si>
  <si>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</si>
  <si>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</si>
  <si>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</si>
  <si>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</si>
  <si>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</si>
  <si>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</si>
  <si>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</si>
  <si>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</si>
  <si>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</si>
  <si>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</si>
  <si>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</si>
  <si>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</si>
  <si>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</si>
  <si>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</si>
  <si>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</si>
  <si>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</si>
  <si>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</si>
  <si>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</si>
  <si>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</si>
  <si>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</si>
  <si>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</si>
  <si>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</si>
  <si>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</si>
  <si>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</si>
  <si>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</si>
  <si>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</si>
  <si>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</si>
  <si>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</si>
  <si>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</si>
  <si>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</si>
  <si>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</si>
  <si>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</si>
  <si>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</si>
  <si>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</si>
  <si>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</si>
  <si>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</si>
  <si>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</si>
  <si>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</si>
  <si>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</si>
  <si>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</si>
  <si>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</si>
  <si>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</si>
  <si>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</si>
  <si>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</si>
  <si>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</si>
  <si>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</si>
  <si>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</si>
  <si>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</si>
  <si>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</si>
  <si>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</si>
  <si>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</si>
  <si>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</si>
  <si>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</si>
  <si>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</si>
  <si>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</si>
  <si>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</si>
  <si>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</si>
  <si>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</si>
  <si>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</si>
  <si>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</si>
  <si>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</si>
  <si>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</si>
  <si>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</si>
  <si>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</si>
  <si>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</si>
  <si>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</si>
  <si>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</si>
  <si>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</si>
  <si>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</si>
  <si>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</si>
  <si>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</si>
  <si>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</si>
  <si>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</si>
  <si>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</si>
  <si>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</si>
  <si>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</si>
  <si>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</si>
  <si>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</si>
  <si>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</si>
  <si>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</si>
  <si>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</si>
  <si>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</si>
  <si>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</si>
  <si>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</si>
  <si>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</si>
  <si>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</si>
  <si>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</si>
  <si>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</si>
  <si>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</si>
  <si>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</si>
  <si>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</si>
  <si>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</si>
  <si>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</si>
  <si>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</si>
  <si>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</si>
  <si>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</si>
  <si>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</si>
  <si>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</si>
  <si>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</si>
  <si>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</si>
  <si>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</si>
  <si>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</si>
  <si>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</si>
  <si>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</si>
  <si>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</si>
  <si>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</si>
  <si>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</si>
  <si>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</si>
  <si>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</si>
  <si>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</si>
  <si>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</si>
  <si>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</si>
  <si>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</si>
  <si>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</si>
  <si>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</si>
  <si>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</si>
  <si>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</si>
  <si>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</si>
  <si>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</si>
  <si>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</si>
  <si>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</si>
  <si>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</si>
  <si>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</si>
  <si>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</si>
  <si>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</si>
  <si>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</si>
  <si>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</si>
  <si>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</si>
  <si>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</si>
  <si>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</si>
  <si>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</si>
  <si>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</si>
  <si>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</si>
  <si>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</si>
  <si>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</si>
  <si>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</si>
  <si>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</si>
  <si>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</si>
  <si>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</si>
  <si>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</si>
  <si>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</si>
  <si>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</si>
  <si>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</si>
  <si>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</si>
  <si>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</si>
  <si>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</si>
  <si>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</si>
  <si>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</si>
  <si>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</si>
  <si>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</si>
  <si>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</si>
  <si>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</si>
  <si>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</si>
  <si>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</si>
  <si>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</si>
  <si>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</si>
  <si>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</si>
  <si>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</si>
  <si>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</si>
  <si>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</si>
  <si>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</si>
  <si>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</si>
  <si>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</si>
  <si>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</si>
  <si>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</si>
  <si>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</si>
  <si>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</si>
  <si>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</si>
  <si>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</si>
  <si>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</si>
  <si>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</si>
  <si>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</si>
  <si>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</si>
  <si>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</si>
  <si>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</si>
  <si>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</si>
  <si>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</si>
  <si>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</si>
  <si>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</si>
  <si>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</si>
  <si>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</si>
  <si>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</si>
  <si>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</si>
  <si>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</si>
  <si>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</si>
  <si>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</si>
  <si>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</si>
  <si>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</si>
  <si>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</si>
  <si>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</si>
  <si>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</si>
  <si>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</si>
  <si>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</si>
  <si>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</si>
  <si>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</si>
  <si>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</si>
  <si>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</si>
  <si>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</si>
  <si>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</si>
  <si>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</si>
  <si>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</si>
  <si>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</si>
  <si>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</si>
  <si>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</si>
  <si>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</si>
  <si>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</si>
  <si>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</si>
  <si>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</si>
  <si>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</si>
  <si>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</si>
  <si>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</si>
  <si>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</si>
  <si>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</si>
  <si>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</si>
  <si>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</si>
  <si>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</si>
  <si>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</si>
  <si>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</si>
  <si>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</si>
  <si>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</si>
  <si>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</si>
  <si>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</si>
  <si>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</si>
  <si>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</si>
  <si>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</si>
  <si>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</si>
  <si>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</si>
  <si>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</si>
  <si>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</si>
  <si>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</si>
  <si>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</si>
  <si>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</si>
  <si>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</si>
  <si>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</si>
  <si>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</si>
  <si>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</si>
  <si>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</si>
  <si>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</si>
  <si>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</si>
  <si>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</si>
  <si>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</si>
  <si>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</si>
  <si>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</si>
  <si>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</si>
  <si>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</si>
  <si>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</si>
  <si>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</si>
  <si>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</si>
  <si>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</si>
  <si>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</si>
  <si>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</si>
  <si>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</si>
  <si>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</si>
  <si>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</si>
  <si>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</si>
  <si>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</si>
  <si>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</si>
  <si>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</si>
  <si>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</si>
  <si>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</si>
  <si>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</si>
  <si>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</si>
  <si>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</si>
  <si>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</si>
  <si>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</si>
  <si>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</si>
  <si>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</si>
  <si>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</si>
  <si>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</si>
  <si>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</si>
  <si>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</si>
  <si>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</si>
  <si>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</si>
  <si>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</si>
  <si>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</si>
  <si>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</si>
  <si>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</si>
  <si>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</si>
  <si>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</si>
  <si>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</si>
  <si>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</si>
  <si>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</si>
  <si>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</si>
  <si>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</si>
  <si>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</si>
  <si>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</si>
  <si>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</si>
  <si>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</si>
  <si>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</si>
  <si>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</si>
  <si>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</si>
  <si>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</si>
  <si>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</si>
  <si>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</si>
  <si>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</si>
  <si>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</si>
  <si>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</si>
  <si>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</si>
  <si>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</si>
  <si>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</si>
  <si>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</si>
  <si>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</si>
  <si>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</si>
  <si>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</si>
  <si>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</si>
  <si>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</si>
  <si>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</si>
  <si>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</si>
  <si>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</si>
  <si>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</si>
  <si>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</si>
  <si>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</si>
  <si>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</si>
  <si>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</si>
  <si>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</si>
  <si>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</si>
  <si>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</si>
  <si>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</si>
  <si>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</si>
  <si>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</si>
  <si>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</si>
  <si>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</si>
  <si>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</si>
  <si>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</si>
  <si>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</si>
  <si>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</si>
  <si>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</si>
  <si>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</si>
  <si>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</si>
  <si>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</si>
  <si>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</si>
  <si>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</si>
  <si>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</si>
  <si>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</si>
  <si>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</si>
  <si>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</si>
  <si>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</si>
  <si>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</si>
  <si>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</si>
  <si>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</si>
  <si>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</si>
  <si>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</si>
  <si>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</si>
  <si>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</si>
  <si>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</si>
  <si>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</si>
  <si>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</si>
  <si>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</si>
  <si>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</si>
  <si>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</si>
  <si>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</si>
  <si>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</si>
  <si>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</si>
  <si>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</si>
  <si>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</si>
  <si>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</si>
  <si>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</si>
  <si>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</si>
  <si>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</si>
  <si>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</si>
  <si>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</si>
  <si>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</si>
  <si>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</si>
  <si>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</si>
  <si>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</si>
  <si>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</si>
  <si>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</si>
  <si>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</si>
  <si>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</si>
  <si>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</si>
  <si>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</si>
  <si>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</si>
  <si>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</si>
  <si>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</si>
  <si>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</si>
  <si>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</si>
  <si>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</si>
  <si>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</si>
  <si>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</si>
  <si>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</si>
  <si>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</si>
  <si>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</si>
  <si>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</si>
  <si>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</si>
  <si>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</si>
  <si>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</si>
  <si>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</si>
  <si>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</si>
  <si>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</si>
  <si>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</si>
  <si>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</si>
  <si>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</si>
  <si>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</si>
  <si>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</si>
  <si>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</si>
  <si>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</si>
  <si>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</si>
  <si>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</si>
  <si>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</si>
  <si>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</si>
  <si>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</si>
  <si>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</si>
  <si>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</si>
  <si>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</si>
  <si>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</si>
  <si>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</si>
  <si>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</si>
  <si>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</si>
  <si>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</si>
  <si>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</si>
  <si>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</si>
  <si>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</si>
  <si>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</si>
  <si>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</si>
  <si>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</si>
  <si>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</si>
  <si>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</si>
  <si>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</si>
  <si>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</si>
  <si>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</si>
  <si>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</si>
  <si>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</si>
  <si>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</si>
  <si>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</si>
  <si>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</si>
  <si>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</si>
  <si>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</si>
  <si>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</si>
  <si>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</si>
  <si>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</si>
  <si>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</si>
  <si>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</si>
  <si>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</si>
  <si>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</si>
  <si>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</si>
  <si>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</si>
  <si>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</si>
  <si>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</si>
  <si>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</si>
  <si>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</si>
  <si>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</si>
  <si>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</si>
  <si>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</si>
  <si>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</si>
  <si>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</si>
  <si>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</si>
  <si>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</si>
  <si>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</si>
  <si>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</si>
  <si>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</si>
  <si>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</si>
  <si>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</si>
  <si>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</si>
  <si>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</si>
  <si>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</si>
  <si>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</si>
  <si>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</si>
  <si>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</si>
  <si>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</si>
  <si>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</si>
  <si>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</si>
  <si>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</si>
  <si>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</si>
  <si>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</si>
  <si>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</si>
  <si>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</si>
  <si>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</si>
  <si>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</si>
  <si>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</si>
  <si>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</si>
  <si>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</si>
  <si>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</si>
  <si>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</si>
  <si>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</si>
  <si>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</si>
  <si>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</si>
  <si>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</si>
  <si>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</si>
  <si>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</si>
  <si>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</si>
  <si>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</si>
  <si>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</si>
  <si>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</si>
  <si>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</si>
  <si>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</si>
  <si>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</si>
  <si>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</si>
  <si>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</si>
  <si>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</si>
  <si>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</si>
  <si>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</si>
  <si>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</si>
  <si>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</si>
  <si>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</si>
  <si>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</si>
  <si>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</si>
  <si>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</si>
  <si>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</si>
  <si>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</si>
  <si>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</si>
  <si>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</si>
  <si>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</si>
  <si>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</si>
  <si>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</si>
  <si>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</si>
  <si>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</si>
  <si>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</si>
  <si>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</si>
  <si>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</si>
  <si>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</si>
  <si>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</si>
  <si>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</si>
  <si>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</si>
  <si>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</si>
  <si>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</si>
  <si>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</si>
  <si>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</si>
  <si>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</si>
  <si>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</si>
  <si>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</si>
  <si>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</si>
  <si>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</si>
  <si>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</si>
  <si>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</si>
  <si>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</si>
  <si>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</si>
  <si>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</si>
  <si>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</si>
  <si>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</si>
  <si>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</si>
  <si>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</si>
  <si>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</si>
  <si>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</si>
  <si>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</si>
  <si>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</si>
  <si>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</si>
  <si>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</si>
  <si>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</si>
  <si>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</si>
  <si>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</si>
  <si>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</si>
  <si>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</si>
  <si>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</si>
  <si>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</si>
  <si>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</si>
  <si>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</si>
  <si>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</si>
  <si>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</si>
  <si>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</si>
  <si>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</si>
  <si>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</si>
  <si>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</si>
  <si>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</si>
  <si>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</si>
  <si>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</si>
  <si>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</si>
  <si>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</si>
  <si>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</si>
  <si>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</si>
  <si>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</si>
  <si>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</si>
  <si>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</si>
  <si>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</si>
  <si>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</si>
  <si>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</si>
  <si>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</si>
  <si>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</si>
  <si>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</si>
  <si>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</si>
  <si>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</si>
  <si>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</si>
  <si>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</si>
  <si>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</si>
  <si>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</si>
  <si>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</si>
  <si>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</si>
  <si>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</si>
  <si>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</si>
  <si>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</si>
  <si>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</si>
  <si>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</si>
  <si>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</si>
  <si>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</si>
  <si>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</si>
  <si>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</si>
  <si>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</si>
  <si>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</si>
  <si>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</si>
  <si>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</si>
  <si>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</si>
  <si>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</si>
  <si>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</si>
  <si>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</si>
  <si>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</si>
  <si>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</si>
  <si>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</si>
  <si>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</si>
  <si>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</si>
  <si>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</si>
  <si>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</si>
  <si>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</si>
  <si>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</si>
  <si>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</si>
  <si>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</si>
  <si>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</si>
  <si>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</si>
  <si>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</si>
  <si>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</si>
  <si>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</si>
  <si>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</si>
  <si>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</si>
  <si>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</si>
  <si>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</si>
  <si>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</si>
  <si>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</si>
  <si>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</si>
  <si>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</si>
  <si>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</si>
  <si>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</si>
  <si>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</si>
  <si>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</si>
  <si>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</si>
  <si>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</si>
  <si>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</si>
  <si>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</si>
  <si>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</si>
  <si>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</si>
  <si>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</si>
  <si>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</si>
  <si>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</si>
  <si>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</si>
  <si>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</si>
  <si>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</si>
  <si>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</si>
  <si>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</si>
  <si>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</si>
  <si>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</si>
  <si>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</si>
  <si>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</si>
  <si>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</si>
  <si>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</si>
  <si>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</si>
  <si>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</si>
  <si>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</si>
  <si>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</si>
  <si>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</si>
  <si>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</si>
  <si>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</si>
  <si>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</si>
  <si>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</si>
  <si>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</si>
  <si>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</si>
  <si>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</si>
  <si>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</si>
  <si>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</si>
  <si>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</si>
  <si>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</si>
  <si>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</si>
  <si>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</si>
  <si>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</si>
  <si>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</si>
  <si>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</si>
  <si>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</si>
  <si>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</si>
  <si>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</si>
  <si>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</si>
  <si>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</si>
  <si>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</si>
  <si>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</si>
  <si>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</si>
  <si>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</si>
  <si>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</si>
  <si>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</si>
  <si>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</si>
  <si>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</si>
  <si>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</si>
  <si>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</si>
  <si>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</si>
  <si>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</si>
  <si>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</si>
  <si>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</si>
  <si>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</si>
  <si>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</si>
  <si>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</si>
  <si>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</si>
  <si>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</si>
  <si>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</si>
  <si>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</si>
  <si>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</si>
  <si>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</si>
  <si>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</si>
  <si>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</si>
  <si>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</si>
  <si>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</si>
  <si>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</si>
  <si>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</si>
  <si>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</si>
  <si>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</si>
  <si>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</si>
  <si>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</si>
  <si>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</si>
  <si>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</si>
  <si>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</si>
  <si>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</si>
  <si>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</si>
  <si>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</si>
  <si>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</si>
  <si>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</si>
  <si>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</si>
  <si>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</si>
  <si>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</si>
  <si>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</si>
  <si>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</si>
  <si>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</si>
  <si>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</si>
  <si>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</si>
  <si>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</si>
  <si>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</si>
  <si>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</si>
  <si>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</si>
  <si>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</si>
  <si>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</si>
  <si>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</si>
  <si>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</si>
  <si>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</si>
  <si>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</si>
  <si>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</si>
  <si>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</si>
  <si>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</si>
  <si>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</si>
  <si>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</si>
  <si>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</si>
  <si>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</si>
  <si>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</si>
  <si>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</si>
  <si>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</si>
  <si>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</si>
  <si>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</si>
  <si>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</si>
  <si>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</si>
  <si>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</si>
  <si>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</si>
  <si>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</si>
  <si>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</si>
  <si>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</si>
  <si>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</si>
  <si>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</si>
  <si>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</si>
  <si>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</si>
  <si>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</si>
  <si>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</si>
  <si>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</si>
  <si>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</si>
  <si>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</si>
  <si>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</si>
  <si>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</si>
  <si>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</si>
  <si>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</si>
  <si>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</si>
  <si>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</si>
  <si>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</si>
  <si>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</si>
  <si>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</si>
  <si>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</si>
  <si>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</si>
  <si>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</si>
  <si>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</si>
  <si>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</si>
  <si>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</si>
  <si>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</si>
  <si>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</si>
  <si>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</si>
  <si>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</si>
  <si>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</si>
  <si>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</si>
  <si>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</si>
  <si>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</si>
  <si>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</si>
  <si>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</si>
  <si>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</si>
  <si>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</si>
  <si>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</si>
  <si>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</si>
  <si>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</si>
  <si>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</si>
  <si>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</si>
  <si>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</si>
  <si>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</si>
  <si>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</si>
  <si>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</si>
  <si>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</si>
  <si>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</si>
  <si>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</si>
  <si>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</si>
  <si>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</si>
  <si>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</si>
  <si>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</si>
  <si>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</si>
  <si>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</si>
  <si>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</si>
  <si>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</si>
  <si>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</si>
  <si>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</si>
  <si>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</si>
  <si>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</si>
  <si>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</si>
  <si>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</si>
  <si>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</si>
  <si>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</si>
  <si>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</si>
  <si>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</si>
  <si>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</si>
  <si>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</si>
  <si>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</si>
  <si>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</si>
  <si>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</si>
  <si>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</si>
  <si>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</si>
  <si>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</si>
  <si>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</si>
  <si>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</si>
  <si>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</si>
  <si>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</si>
  <si>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</si>
  <si>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</si>
  <si>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</si>
  <si>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</si>
  <si>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</si>
  <si>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</si>
  <si>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</si>
  <si>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</si>
  <si>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</si>
  <si>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</si>
  <si>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</si>
  <si>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</si>
  <si>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</si>
  <si>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</si>
  <si>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</si>
  <si>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</si>
  <si>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</si>
  <si>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</si>
  <si>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</si>
  <si>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</si>
  <si>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</si>
  <si>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</si>
  <si>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</si>
  <si>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</si>
  <si>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</si>
  <si>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</si>
  <si>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</si>
  <si>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</si>
  <si>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</si>
  <si>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</si>
  <si>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</si>
  <si>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</si>
  <si>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</si>
  <si>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</si>
  <si>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</si>
  <si>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</si>
  <si>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</si>
  <si>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</si>
  <si>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</si>
  <si>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</si>
  <si>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</si>
  <si>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</si>
  <si>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</si>
  <si>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</si>
  <si>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</si>
  <si>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</si>
  <si>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</si>
  <si>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</si>
  <si>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</si>
  <si>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</si>
  <si>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</si>
  <si>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</si>
  <si>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</si>
  <si>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</si>
  <si>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</si>
  <si>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</si>
  <si>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</si>
  <si>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</si>
  <si>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</si>
  <si>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</si>
  <si>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</si>
  <si>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</si>
  <si>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</si>
  <si>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</si>
  <si>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</si>
  <si>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</si>
  <si>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</si>
  <si>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</si>
  <si>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</si>
  <si>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</si>
  <si>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</si>
  <si>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</si>
  <si>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</si>
  <si>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</si>
  <si>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</si>
  <si>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</si>
  <si>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</si>
  <si>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</si>
  <si>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</si>
  <si>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</si>
  <si>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</si>
  <si>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</si>
  <si>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</si>
  <si>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</si>
  <si>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</si>
  <si>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</si>
  <si>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</si>
  <si>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</si>
  <si>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</si>
  <si>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</si>
  <si>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</si>
  <si>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</si>
  <si>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</si>
  <si>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</si>
  <si>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</si>
  <si>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</si>
  <si>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</si>
  <si>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</si>
  <si>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</si>
  <si>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</si>
  <si>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</si>
  <si>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</si>
  <si>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</si>
  <si>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</si>
  <si>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</si>
  <si>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</si>
  <si>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</si>
  <si>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</si>
  <si>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</si>
  <si>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</si>
  <si>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</si>
  <si>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</si>
  <si>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</si>
  <si>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</si>
  <si>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</si>
  <si>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</si>
  <si>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</si>
  <si>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</si>
  <si>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</si>
  <si>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</si>
  <si>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</si>
  <si>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</si>
  <si>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</si>
  <si>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</si>
  <si>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</si>
  <si>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</si>
  <si>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</si>
  <si>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</si>
  <si>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</si>
  <si>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</si>
  <si>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</si>
  <si>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</si>
  <si>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</si>
  <si>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</si>
  <si>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</si>
  <si>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</si>
  <si>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</si>
  <si>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</si>
  <si>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</si>
  <si>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</si>
  <si>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</si>
  <si>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</si>
  <si>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</si>
  <si>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</si>
  <si>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</si>
  <si>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</si>
  <si>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</si>
  <si>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</si>
  <si>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</si>
  <si>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</si>
  <si>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</si>
  <si>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</si>
  <si>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</si>
  <si>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</si>
  <si>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</si>
  <si>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</si>
  <si>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</si>
  <si>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</si>
  <si>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</si>
  <si>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</si>
  <si>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</si>
  <si>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</si>
  <si>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</si>
  <si>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</si>
  <si>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</si>
  <si>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</si>
  <si>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</si>
  <si>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</si>
  <si>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</si>
  <si>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</si>
  <si>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</si>
  <si>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</si>
  <si>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</si>
  <si>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</si>
  <si>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</si>
  <si>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</si>
  <si>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</si>
  <si>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</si>
  <si>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</si>
  <si>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</si>
  <si>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</si>
  <si>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</si>
  <si>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</si>
  <si>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</si>
  <si>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</si>
  <si>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</si>
  <si>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</si>
  <si>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</si>
  <si>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</si>
  <si>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</si>
  <si>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</si>
  <si>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</si>
  <si>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</si>
  <si>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</si>
  <si>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</si>
  <si>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</si>
  <si>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</si>
  <si>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</si>
  <si>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</si>
  <si>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</si>
  <si>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</si>
  <si>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</si>
  <si>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</si>
  <si>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</si>
  <si>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</si>
  <si>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</si>
  <si>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</si>
  <si>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</si>
  <si>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</si>
  <si>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</si>
  <si>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</si>
  <si>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</si>
  <si>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</si>
  <si>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</si>
  <si>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</si>
  <si>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</si>
  <si>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</si>
  <si>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</si>
  <si>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</si>
  <si>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</si>
  <si>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</si>
  <si>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</si>
  <si>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</si>
  <si>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</si>
  <si>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</si>
  <si>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</si>
  <si>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</si>
  <si>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</si>
  <si>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</si>
  <si>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</si>
  <si>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</si>
  <si>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</si>
  <si>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</si>
  <si>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</si>
  <si>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</si>
  <si>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</si>
  <si>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</si>
  <si>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</si>
  <si>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</si>
  <si>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</si>
  <si>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</si>
  <si>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</si>
  <si>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</si>
  <si>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</si>
  <si>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</si>
  <si>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</si>
  <si>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</si>
  <si>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</si>
  <si>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</si>
  <si>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</si>
  <si>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</si>
  <si>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</si>
  <si>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</si>
  <si>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</si>
  <si>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</si>
  <si>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</si>
  <si>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</si>
  <si>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</si>
  <si>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</si>
  <si>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</si>
  <si>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</si>
  <si>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</si>
  <si>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</si>
  <si>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</si>
  <si>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</si>
  <si>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</si>
  <si>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</si>
  <si>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</si>
  <si>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</si>
  <si>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</si>
  <si>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</si>
  <si>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</si>
  <si>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</si>
  <si>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</si>
  <si>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</si>
  <si>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</si>
  <si>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</si>
  <si>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</si>
  <si>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</si>
  <si>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</si>
  <si>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</si>
  <si>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</si>
  <si>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</si>
  <si>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</si>
  <si>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</si>
  <si>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</si>
  <si>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</si>
  <si>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</si>
  <si>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</si>
  <si>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</si>
  <si>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</si>
  <si>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</si>
  <si>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</si>
  <si>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</si>
  <si>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</si>
  <si>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</si>
  <si>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</si>
  <si>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</si>
  <si>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</si>
  <si>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</si>
  <si>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</si>
  <si>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</si>
  <si>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</si>
  <si>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</si>
  <si>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</si>
  <si>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</si>
  <si>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</si>
  <si>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</si>
  <si>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</si>
  <si>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</si>
  <si>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</si>
  <si>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</si>
  <si>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</si>
  <si>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</si>
  <si>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</si>
  <si>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</si>
  <si>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</si>
  <si>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</si>
  <si>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</si>
  <si>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</si>
  <si>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</si>
  <si>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</si>
  <si>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</si>
  <si>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</si>
  <si>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</si>
  <si>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</si>
  <si>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</si>
  <si>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</si>
  <si>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</si>
  <si>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</si>
  <si>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</si>
  <si>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</si>
  <si>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</si>
  <si>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</si>
  <si>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</si>
  <si>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</si>
  <si>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</si>
  <si>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</si>
  <si>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</si>
  <si>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</si>
  <si>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</si>
  <si>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</si>
  <si>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</si>
  <si>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</si>
  <si>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</si>
  <si>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</si>
  <si>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</si>
  <si>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</si>
  <si>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</si>
  <si>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</si>
  <si>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</si>
  <si>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</si>
  <si>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</si>
  <si>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</si>
  <si>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</si>
  <si>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</si>
  <si>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</si>
  <si>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</si>
  <si>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</si>
  <si>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</si>
  <si>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</si>
  <si>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</si>
  <si>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</si>
  <si>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</si>
  <si>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</si>
  <si>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</si>
  <si>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</si>
  <si>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</si>
  <si>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</si>
  <si>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</si>
  <si>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</si>
  <si>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</si>
  <si>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</si>
  <si>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</si>
  <si>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</si>
  <si>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</si>
  <si>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</si>
  <si>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</si>
  <si>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</si>
  <si>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</si>
  <si>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</si>
  <si>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</si>
  <si>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</si>
  <si>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</si>
  <si>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</si>
  <si>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</si>
  <si>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</si>
  <si>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</si>
  <si>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</si>
  <si>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</si>
  <si>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</si>
  <si>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</si>
  <si>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</si>
  <si>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</si>
  <si>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</si>
  <si>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</si>
  <si>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</si>
  <si>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</si>
  <si>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</si>
  <si>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</si>
  <si>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</si>
  <si>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</si>
  <si>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</si>
  <si>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</si>
  <si>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</si>
  <si>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</si>
  <si>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</si>
  <si>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</si>
  <si>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</si>
  <si>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</si>
  <si>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</si>
  <si>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</si>
  <si>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</si>
  <si>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</si>
  <si>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</si>
  <si>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</si>
  <si>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</si>
  <si>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</si>
  <si>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</si>
  <si>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</si>
  <si>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</si>
  <si>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</si>
  <si>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</si>
  <si>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</si>
  <si>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</si>
  <si>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</si>
  <si>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</si>
  <si>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</si>
  <si>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</si>
  <si>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</si>
  <si>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</si>
  <si>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</si>
  <si>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</si>
  <si>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</si>
  <si>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</si>
  <si>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</si>
  <si>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</si>
  <si>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</si>
  <si>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</si>
  <si>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</si>
  <si>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</si>
  <si>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</si>
  <si>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</si>
  <si>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</si>
  <si>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</si>
  <si>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</si>
  <si>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</si>
  <si>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</si>
  <si>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</si>
  <si>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</si>
  <si>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</si>
  <si>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</si>
  <si>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</si>
  <si>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</si>
  <si>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</si>
  <si>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</si>
  <si>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</si>
  <si>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</si>
  <si>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</si>
  <si>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</si>
  <si>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</si>
  <si>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</si>
  <si>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</si>
  <si>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</si>
  <si>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</si>
  <si>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</si>
  <si>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</si>
  <si>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</si>
  <si>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</si>
  <si>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</si>
  <si>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</si>
  <si>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</si>
  <si>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</si>
  <si>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</si>
  <si>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</si>
  <si>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</si>
  <si>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</si>
  <si>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</si>
  <si>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</si>
  <si>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</si>
  <si>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</si>
  <si>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</si>
  <si>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</si>
  <si>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</si>
  <si>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</si>
  <si>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</si>
  <si>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</si>
  <si>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</si>
  <si>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</si>
  <si>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</si>
  <si>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</si>
  <si>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</si>
  <si>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</si>
  <si>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</si>
  <si>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</si>
  <si>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</si>
  <si>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</si>
  <si>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</si>
  <si>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</si>
  <si>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</si>
  <si>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</si>
  <si>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</si>
  <si>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</si>
  <si>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</si>
  <si>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</si>
  <si>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</si>
  <si>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</si>
  <si>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</si>
  <si>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</si>
  <si>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</si>
  <si>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</si>
  <si>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</si>
  <si>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</si>
  <si>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</si>
  <si>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</si>
  <si>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</si>
  <si>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</si>
  <si>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</si>
  <si>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</si>
  <si>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</si>
  <si>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</si>
  <si>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</si>
  <si>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</si>
  <si>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</si>
  <si>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</si>
  <si>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</si>
  <si>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</si>
  <si>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</si>
  <si>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</si>
  <si>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</si>
  <si>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</si>
  <si>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</si>
  <si>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</si>
  <si>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</si>
  <si>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</si>
  <si>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</si>
  <si>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</si>
  <si>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</si>
  <si>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</si>
  <si>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</si>
  <si>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</si>
  <si>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</si>
  <si>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</si>
  <si>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</si>
  <si>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</si>
  <si>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</si>
  <si>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</si>
  <si>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</si>
  <si>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</si>
  <si>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</si>
  <si>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</si>
  <si>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</si>
  <si>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</si>
  <si>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</si>
  <si>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</si>
  <si>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</si>
  <si>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</si>
  <si>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</si>
  <si>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</si>
  <si>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</si>
  <si>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</si>
  <si>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</si>
  <si>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</si>
  <si>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</si>
  <si>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</si>
  <si>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</si>
  <si>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</si>
  <si>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</si>
  <si>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</si>
  <si>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</si>
  <si>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</si>
  <si>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</si>
  <si>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</si>
  <si>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</si>
  <si>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</si>
  <si>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</si>
  <si>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</si>
  <si>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</si>
  <si>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</si>
  <si>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</si>
  <si>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</si>
  <si>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</si>
  <si>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</si>
  <si>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</si>
  <si>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</si>
  <si>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</si>
  <si>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</si>
  <si>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</si>
  <si>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</si>
  <si>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</si>
  <si>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</si>
  <si>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</si>
  <si>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</si>
  <si>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</si>
  <si>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</si>
  <si>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</si>
  <si>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</si>
  <si>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</si>
  <si>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</si>
  <si>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</si>
  <si>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</si>
  <si>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</si>
  <si>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</si>
  <si>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</si>
  <si>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</si>
  <si>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</si>
  <si>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</si>
  <si>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</si>
  <si>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</si>
  <si>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</si>
  <si>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</si>
  <si>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</si>
  <si>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</si>
  <si>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</si>
  <si>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</si>
  <si>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</si>
  <si>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</si>
  <si>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</si>
  <si>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</si>
  <si>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</si>
  <si>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</si>
  <si>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</si>
  <si>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</si>
  <si>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</si>
  <si>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</si>
  <si>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</si>
  <si>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</si>
  <si>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</si>
  <si>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</si>
  <si>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</si>
  <si>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</si>
  <si>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</si>
  <si>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</si>
  <si>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</si>
  <si>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</si>
  <si>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</si>
  <si>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</si>
  <si>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</si>
  <si>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</si>
  <si>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</si>
  <si>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</si>
  <si>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</si>
  <si>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</si>
  <si>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</si>
  <si>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</si>
  <si>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</si>
  <si>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</si>
  <si>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</si>
  <si>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</si>
  <si>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</si>
  <si>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</si>
  <si>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</si>
  <si>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</si>
  <si>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</si>
  <si>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</si>
  <si>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</si>
  <si>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</si>
  <si>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</si>
  <si>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</si>
  <si>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</si>
  <si>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</si>
  <si>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</si>
  <si>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</si>
  <si>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</si>
  <si>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</si>
  <si>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</si>
  <si>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</si>
  <si>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</si>
  <si>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</si>
  <si>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</si>
  <si>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</si>
  <si>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</si>
  <si>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</si>
  <si>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</si>
  <si>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</si>
  <si>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</si>
  <si>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</si>
  <si>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</si>
  <si>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</si>
  <si>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</si>
  <si>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</si>
  <si>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</si>
  <si>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</si>
  <si>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</si>
  <si>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</si>
  <si>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</si>
  <si>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</si>
  <si>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</si>
  <si>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</si>
  <si>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</si>
  <si>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</si>
  <si>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</si>
  <si>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</si>
  <si>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</si>
  <si>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</si>
  <si>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</si>
  <si>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</si>
  <si>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</si>
  <si>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</si>
  <si>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</si>
  <si>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</si>
  <si>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</si>
  <si>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</si>
  <si>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</si>
  <si>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</si>
  <si>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</si>
  <si>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</si>
  <si>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</si>
  <si>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</si>
  <si>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</si>
  <si>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</si>
  <si>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</si>
  <si>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</si>
  <si>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</si>
  <si>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</si>
  <si>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</si>
  <si>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</si>
  <si>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</si>
  <si>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</si>
  <si>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</si>
  <si>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</si>
  <si>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</si>
  <si>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</si>
  <si>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</si>
  <si>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</si>
  <si>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</si>
  <si>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</si>
  <si>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</si>
  <si>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</si>
  <si>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</si>
  <si>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</si>
  <si>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</si>
  <si>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</si>
  <si>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</si>
  <si>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</si>
  <si>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</si>
  <si>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</si>
  <si>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</si>
  <si>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</si>
  <si>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</si>
  <si>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</si>
  <si>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</si>
  <si>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</si>
  <si>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</si>
  <si>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</si>
  <si>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</si>
  <si>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</si>
  <si>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</si>
  <si>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</si>
  <si>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</si>
  <si>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</si>
  <si>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</si>
  <si>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</si>
  <si>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</si>
  <si>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</si>
  <si>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</si>
  <si>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</si>
  <si>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</si>
  <si>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</si>
  <si>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</si>
  <si>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</si>
  <si>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</si>
  <si>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</si>
  <si>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</si>
  <si>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</si>
  <si>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</si>
  <si>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</si>
  <si>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</si>
  <si>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</si>
  <si>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</si>
  <si>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</si>
  <si>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</si>
  <si>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</si>
  <si>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</si>
  <si>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</si>
  <si>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</si>
  <si>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</si>
  <si>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</si>
  <si>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</si>
  <si>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</si>
  <si>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</si>
  <si>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</si>
  <si>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</si>
  <si>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</si>
  <si>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</si>
  <si>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</si>
  <si>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</si>
  <si>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</si>
  <si>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</si>
  <si>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</si>
  <si>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</si>
  <si>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</si>
  <si>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</si>
  <si>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</si>
  <si>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</si>
  <si>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</si>
  <si>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</si>
  <si>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</si>
  <si>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</si>
  <si>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</si>
  <si>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</si>
  <si>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</si>
  <si>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</si>
  <si>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</si>
  <si>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</si>
  <si>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</si>
  <si>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</si>
  <si>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</si>
  <si>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</si>
  <si>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</si>
  <si>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</si>
  <si>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</si>
  <si>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</si>
  <si>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</si>
  <si>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</si>
  <si>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</si>
  <si>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</si>
  <si>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</si>
  <si>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</si>
  <si>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</si>
  <si>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</si>
  <si>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</si>
  <si>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</si>
  <si>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</si>
  <si>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</si>
  <si>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</si>
  <si>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</si>
  <si>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</si>
  <si>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</si>
  <si>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</si>
  <si>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</si>
  <si>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</si>
  <si>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</si>
  <si>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</si>
  <si>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</si>
  <si>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</si>
  <si>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</si>
  <si>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</si>
  <si>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</si>
  <si>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</si>
  <si>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</si>
  <si>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</si>
  <si>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</si>
  <si>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</si>
  <si>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</si>
  <si>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</si>
  <si>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</si>
  <si>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</si>
  <si>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</si>
  <si>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</si>
  <si>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</si>
  <si>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</si>
  <si>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</si>
  <si>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</si>
  <si>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</si>
  <si>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</si>
  <si>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</si>
  <si>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</si>
  <si>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</si>
  <si>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</si>
  <si>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</si>
  <si>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</si>
  <si>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</si>
  <si>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</si>
  <si>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</si>
  <si>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</si>
  <si>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</si>
  <si>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</si>
  <si>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</si>
  <si>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</si>
  <si>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</si>
  <si>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</si>
  <si>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</si>
  <si>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</si>
  <si>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</si>
  <si>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</si>
  <si>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</si>
  <si>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</si>
  <si>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</si>
  <si>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</si>
  <si>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</si>
  <si>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</si>
  <si>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</si>
  <si>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</si>
  <si>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</si>
  <si>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</si>
  <si>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</si>
  <si>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</si>
  <si>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</si>
  <si>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</si>
  <si>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</si>
  <si>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</si>
  <si>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</si>
  <si>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</si>
  <si>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</si>
  <si>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</si>
  <si>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</si>
  <si>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</si>
  <si>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</si>
  <si>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</si>
  <si>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</si>
  <si>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</si>
  <si>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</si>
  <si>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</si>
  <si>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</si>
  <si>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</si>
  <si>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</si>
  <si>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</si>
  <si>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</si>
  <si>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</si>
  <si>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</si>
  <si>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</si>
  <si>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</si>
  <si>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</si>
  <si>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</si>
  <si>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</si>
  <si>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</si>
  <si>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</si>
  <si>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</si>
  <si>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</si>
  <si>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</si>
  <si>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</si>
  <si>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</si>
  <si>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</si>
  <si>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</si>
  <si>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</si>
  <si>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</si>
  <si>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</si>
  <si>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</si>
  <si>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</si>
  <si>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</si>
  <si>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</si>
  <si>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</si>
  <si>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</si>
  <si>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</si>
  <si>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</si>
  <si>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</si>
  <si>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</si>
  <si>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</si>
  <si>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</si>
  <si>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</si>
  <si>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</si>
  <si>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</si>
  <si>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</si>
  <si>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</si>
  <si>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</si>
  <si>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</si>
  <si>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</si>
  <si>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</si>
  <si>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</si>
  <si>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</si>
  <si>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</si>
  <si>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</si>
  <si>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</si>
  <si>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</si>
  <si>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</si>
  <si>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</si>
  <si>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</si>
  <si>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</si>
  <si>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</si>
  <si>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</si>
  <si>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</si>
  <si>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</si>
  <si>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</si>
  <si>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</si>
  <si>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</si>
  <si>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</si>
  <si>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</si>
  <si>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</si>
  <si>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</si>
  <si>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</si>
  <si>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</si>
  <si>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</si>
  <si>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</si>
  <si>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</si>
  <si>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</si>
  <si>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</si>
  <si>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</si>
  <si>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</si>
  <si>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</si>
  <si>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</si>
  <si>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</si>
  <si>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</si>
  <si>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</si>
  <si>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</si>
  <si>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</si>
  <si>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</si>
  <si>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</si>
  <si>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</si>
  <si>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</si>
  <si>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</si>
  <si>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</si>
  <si>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</si>
  <si>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</si>
  <si>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</si>
  <si>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</si>
  <si>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</si>
  <si>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</si>
  <si>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</si>
  <si>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</si>
  <si>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</si>
  <si>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</si>
  <si>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</si>
  <si>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</si>
  <si>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</si>
  <si>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</si>
  <si>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</si>
  <si>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</si>
  <si>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</si>
  <si>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</si>
  <si>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</si>
  <si>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</si>
  <si>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</si>
  <si>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</si>
  <si>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</si>
  <si>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</si>
  <si>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</si>
  <si>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</si>
  <si>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</si>
  <si>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</si>
  <si>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</si>
  <si>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</si>
  <si>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</si>
  <si>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</si>
  <si>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</si>
  <si>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</si>
  <si>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</si>
  <si>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</si>
  <si>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</si>
  <si>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</si>
  <si>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</si>
  <si>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</si>
  <si>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</si>
  <si>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</si>
  <si>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</si>
  <si>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</si>
  <si>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</si>
  <si>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</si>
  <si>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</si>
  <si>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</si>
  <si>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</si>
  <si>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</si>
  <si>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</si>
  <si>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</si>
  <si>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</si>
  <si>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</si>
  <si>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</si>
  <si>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</si>
  <si>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</si>
  <si>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</si>
  <si>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</si>
  <si>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</si>
  <si>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</si>
  <si>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</si>
  <si>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</si>
  <si>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</si>
  <si>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</si>
  <si>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</si>
  <si>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</si>
  <si>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</si>
  <si>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</si>
  <si>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</si>
  <si>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</si>
  <si>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</si>
  <si>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</si>
  <si>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</si>
  <si>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</si>
  <si>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</si>
  <si>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</si>
  <si>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</si>
  <si>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</si>
  <si>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</si>
  <si>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</si>
  <si>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</si>
  <si>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</si>
  <si>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</si>
  <si>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</si>
  <si>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</si>
  <si>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</si>
  <si>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</si>
  <si>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</si>
  <si>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</si>
  <si>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</si>
  <si>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</si>
  <si>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</si>
  <si>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</si>
  <si>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</si>
  <si>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</si>
  <si>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</si>
  <si>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</si>
  <si>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</si>
  <si>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</si>
  <si>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</si>
  <si>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</si>
  <si>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</si>
  <si>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</si>
  <si>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</si>
  <si>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</si>
  <si>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</si>
  <si>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</si>
  <si>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</si>
  <si>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</si>
  <si>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</si>
  <si>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</si>
  <si>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</si>
  <si>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</si>
  <si>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</si>
  <si>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</si>
  <si>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</si>
  <si>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</si>
  <si>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</si>
  <si>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</si>
  <si>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</si>
  <si>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</si>
  <si>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</si>
  <si>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</si>
  <si>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</si>
  <si>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</si>
  <si>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</si>
  <si>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</si>
  <si>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</si>
  <si>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</si>
  <si>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</si>
  <si>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</si>
  <si>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</si>
  <si>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</si>
  <si>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</si>
  <si>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</si>
  <si>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</si>
  <si>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</si>
  <si>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</si>
  <si>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</si>
  <si>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</si>
  <si>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</si>
  <si>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</si>
  <si>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</si>
  <si>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</si>
  <si>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</si>
  <si>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</si>
  <si>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</si>
  <si>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</si>
  <si>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</si>
  <si>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</si>
  <si>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</si>
  <si>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</si>
  <si>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</si>
  <si>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</si>
  <si>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</si>
  <si>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</si>
  <si>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</si>
  <si>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</si>
  <si>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</si>
  <si>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</si>
  <si>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</si>
  <si>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</si>
  <si>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</si>
  <si>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</si>
  <si>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</si>
  <si>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</si>
  <si>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</si>
  <si>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</si>
  <si>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</si>
  <si>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</si>
  <si>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</si>
  <si>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</si>
  <si>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</si>
  <si>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</si>
  <si>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</si>
  <si>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</si>
  <si>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</si>
  <si>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</si>
  <si>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</si>
  <si>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</si>
  <si>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</si>
  <si>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</si>
  <si>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</si>
  <si>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</si>
  <si>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</si>
  <si>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</si>
  <si>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</si>
  <si>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</si>
  <si>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</si>
  <si>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</si>
  <si>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</si>
  <si>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</si>
  <si>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</si>
  <si>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</si>
  <si>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</si>
  <si>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</si>
  <si>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</si>
  <si>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</si>
  <si>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</si>
  <si>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</si>
  <si>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</si>
  <si>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</si>
  <si>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</si>
  <si>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</si>
  <si>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</si>
  <si>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</si>
  <si>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</si>
  <si>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</si>
  <si>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</si>
  <si>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</si>
  <si>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</si>
  <si>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</si>
  <si>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</si>
  <si>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</si>
  <si>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</si>
  <si>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</si>
  <si>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</si>
  <si>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</si>
  <si>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</si>
  <si>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</si>
  <si>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</si>
  <si>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</si>
  <si>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</si>
  <si>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</si>
  <si>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</si>
  <si>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</si>
  <si>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</si>
  <si>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</si>
  <si>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</si>
  <si>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</si>
  <si>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</si>
  <si>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</si>
  <si>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</si>
  <si>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</si>
  <si>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</si>
  <si>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</si>
  <si>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</si>
  <si>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</si>
  <si>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</si>
  <si>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</si>
  <si>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</si>
  <si>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</si>
  <si>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</si>
  <si>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</si>
  <si>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</si>
  <si>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</si>
  <si>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</si>
  <si>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</si>
  <si>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</si>
  <si>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</si>
  <si>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</si>
  <si>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</si>
  <si>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</si>
  <si>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</si>
  <si>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</si>
  <si>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</si>
  <si>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</si>
  <si>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</si>
  <si>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</si>
  <si>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</si>
  <si>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</si>
  <si>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</si>
  <si>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</si>
  <si>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</si>
  <si>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</si>
  <si>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</si>
  <si>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</si>
  <si>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</si>
  <si>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</si>
  <si>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</si>
  <si>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</si>
  <si>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</si>
  <si>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</si>
  <si>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</si>
  <si>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</si>
  <si>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</si>
  <si>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</si>
  <si>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</si>
  <si>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</si>
  <si>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</si>
  <si>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</si>
  <si>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</si>
  <si>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</si>
  <si>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</si>
  <si>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</si>
  <si>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</si>
  <si>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</si>
  <si>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</si>
  <si>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</si>
  <si>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</si>
  <si>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</si>
  <si>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</si>
  <si>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</si>
  <si>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</si>
  <si>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</si>
  <si>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</si>
  <si>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</si>
  <si>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</si>
  <si>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</si>
  <si>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</si>
  <si>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</si>
  <si>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</si>
  <si>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</si>
  <si>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</si>
  <si>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</si>
  <si>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</si>
  <si>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</si>
  <si>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</si>
  <si>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</si>
  <si>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</si>
  <si>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</si>
  <si>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</si>
  <si>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</si>
  <si>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</si>
  <si>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</si>
  <si>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</si>
  <si>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</si>
  <si>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</si>
  <si>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</si>
  <si>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</si>
  <si>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</si>
  <si>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</si>
  <si>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</si>
  <si>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</si>
  <si>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</si>
  <si>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</si>
  <si>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</si>
  <si>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</si>
  <si>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</si>
  <si>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</si>
  <si>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</si>
  <si>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</si>
  <si>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</si>
  <si>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</si>
  <si>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</si>
  <si>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</si>
  <si>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</si>
  <si>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</si>
  <si>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</si>
  <si>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</si>
  <si>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</si>
  <si>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</si>
  <si>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</si>
  <si>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</si>
  <si>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</si>
  <si>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</si>
  <si>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</si>
  <si>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</si>
  <si>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</si>
  <si>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</si>
  <si>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</si>
  <si>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</si>
  <si>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</si>
  <si>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</si>
  <si>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</si>
  <si>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</si>
  <si>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</si>
  <si>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</si>
  <si>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</si>
  <si>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</si>
  <si>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</si>
  <si>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</si>
  <si>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</si>
  <si>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</si>
  <si>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</si>
  <si>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</si>
  <si>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</si>
  <si>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</si>
  <si>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</si>
  <si>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</si>
  <si>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</si>
  <si>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</si>
  <si>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</si>
  <si>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</si>
  <si>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</si>
  <si>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</si>
  <si>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</si>
  <si>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</si>
  <si>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</si>
  <si>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</si>
  <si>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</si>
  <si>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</si>
  <si>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</si>
  <si>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</si>
  <si>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</si>
  <si>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</si>
  <si>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</si>
  <si>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</si>
  <si>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</si>
  <si>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</si>
  <si>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</si>
  <si>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</si>
  <si>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</si>
  <si>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</si>
  <si>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</si>
  <si>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</si>
  <si>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</si>
  <si>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</si>
  <si>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</si>
  <si>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</si>
  <si>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</si>
  <si>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</si>
  <si>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</si>
  <si>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</si>
  <si>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</si>
  <si>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</si>
  <si>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</si>
  <si>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</si>
  <si>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</si>
  <si>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</si>
  <si>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</si>
  <si>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</si>
  <si>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</si>
  <si>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</si>
  <si>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</si>
  <si>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</si>
  <si>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</si>
  <si>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</si>
  <si>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</si>
  <si>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</si>
  <si>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</si>
  <si>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</si>
  <si>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</si>
  <si>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</si>
  <si>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</si>
  <si>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</si>
  <si>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</si>
  <si>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</si>
  <si>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</si>
  <si>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</si>
  <si>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</si>
  <si>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</si>
  <si>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</si>
  <si>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</si>
  <si>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</si>
  <si>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</si>
  <si>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</si>
  <si>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</si>
  <si>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</si>
  <si>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</si>
  <si>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</si>
  <si>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</si>
  <si>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</si>
  <si>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</si>
  <si>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</si>
  <si>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</si>
  <si>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</si>
  <si>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</si>
  <si>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</si>
  <si>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</si>
  <si>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</si>
  <si>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</si>
  <si>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</si>
  <si>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</si>
  <si>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</si>
  <si>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</si>
  <si>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</si>
  <si>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</si>
  <si>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</si>
  <si>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</si>
  <si>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</si>
  <si>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</si>
  <si>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</si>
  <si>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</si>
  <si>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</si>
  <si>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</si>
  <si>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</si>
  <si>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</si>
  <si>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</si>
  <si>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</si>
  <si>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</si>
  <si>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</si>
  <si>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</si>
  <si>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</si>
  <si>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</si>
  <si>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</si>
  <si>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</si>
  <si>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</si>
  <si>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</si>
  <si>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</si>
  <si>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</si>
  <si>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</si>
  <si>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</si>
  <si>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</si>
  <si>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</si>
  <si>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</si>
  <si>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</si>
  <si>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</si>
  <si>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</si>
  <si>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</si>
  <si>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</si>
  <si>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</si>
  <si>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</si>
  <si>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</si>
  <si>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</si>
  <si>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</si>
  <si>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</si>
  <si>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</si>
  <si>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</si>
  <si>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</si>
  <si>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</si>
  <si>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</si>
  <si>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</si>
  <si>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</si>
  <si>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</si>
  <si>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</si>
  <si>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</si>
  <si>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</si>
  <si>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</si>
  <si>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</si>
  <si>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</si>
  <si>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</si>
  <si>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</si>
  <si>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</si>
  <si>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</si>
  <si>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</si>
  <si>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</si>
  <si>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</si>
  <si>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</si>
  <si>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</si>
  <si>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</si>
  <si>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</si>
  <si>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</si>
  <si>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</si>
  <si>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</si>
  <si>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</si>
  <si>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</si>
  <si>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</si>
  <si>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</si>
  <si>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</si>
  <si>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</si>
  <si>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</si>
  <si>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</si>
  <si>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</si>
  <si>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</si>
  <si>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</si>
  <si>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</si>
  <si>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</si>
  <si>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</si>
  <si>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</si>
  <si>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</si>
  <si>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</si>
  <si>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</si>
  <si>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</si>
  <si>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</si>
  <si>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</si>
  <si>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</si>
  <si>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</si>
  <si>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</si>
  <si>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</si>
  <si>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</si>
  <si>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</si>
  <si>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</si>
  <si>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</si>
  <si>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</si>
  <si>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</si>
  <si>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</si>
  <si>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</si>
  <si>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</si>
  <si>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</si>
  <si>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</si>
  <si>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</si>
  <si>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</si>
  <si>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</si>
  <si>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</si>
  <si>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</si>
  <si>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</si>
  <si>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</si>
  <si>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</si>
  <si>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</si>
  <si>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</si>
  <si>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</si>
  <si>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</si>
  <si>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</si>
  <si>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</si>
  <si>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</si>
  <si>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</si>
  <si>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</si>
  <si>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</si>
  <si>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</si>
  <si>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</si>
  <si>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</si>
  <si>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</si>
  <si>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</si>
  <si>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</si>
  <si>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</si>
  <si>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</si>
  <si>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</si>
  <si>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</si>
  <si>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</si>
  <si>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</si>
  <si>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</si>
  <si>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</si>
  <si>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</si>
  <si>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</si>
  <si>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</si>
  <si>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</si>
  <si>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</si>
  <si>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</si>
  <si>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</si>
  <si>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</si>
  <si>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</si>
  <si>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</si>
  <si>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</si>
  <si>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</si>
  <si>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</si>
  <si>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</si>
  <si>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</si>
  <si>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</si>
  <si>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</si>
  <si>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</si>
  <si>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</si>
  <si>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</si>
  <si>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</si>
  <si>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</si>
  <si>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</si>
  <si>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</si>
  <si>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</si>
  <si>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</si>
  <si>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</si>
  <si>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</si>
  <si>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</si>
  <si>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</si>
  <si>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</si>
  <si>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</si>
  <si>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</si>
  <si>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</si>
  <si>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</si>
  <si>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</si>
  <si>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</si>
  <si>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</si>
  <si>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</si>
  <si>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</si>
  <si>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</si>
  <si>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</si>
  <si>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</si>
  <si>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</si>
  <si>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</si>
  <si>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</si>
  <si>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</si>
  <si>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</si>
  <si>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</si>
  <si>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</si>
  <si>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</si>
  <si>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</si>
  <si>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</si>
  <si>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</si>
  <si>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</si>
  <si>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</si>
  <si>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</si>
  <si>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</si>
  <si>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</si>
  <si>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</si>
  <si>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</si>
  <si>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</si>
  <si>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</si>
  <si>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</si>
  <si>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</si>
  <si>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</si>
  <si>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</si>
  <si>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</si>
  <si>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</si>
  <si>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</si>
  <si>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</si>
  <si>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</si>
  <si>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</si>
  <si>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</si>
  <si>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</si>
  <si>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</si>
  <si>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</si>
  <si>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</si>
  <si>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</si>
  <si>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</si>
  <si>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</si>
  <si>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</si>
  <si>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</si>
  <si>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</si>
  <si>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</si>
  <si>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</si>
  <si>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</si>
  <si>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</si>
  <si>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</si>
  <si>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</si>
  <si>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</si>
  <si>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</si>
  <si>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</si>
  <si>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</si>
  <si>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</si>
  <si>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</si>
  <si>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</si>
  <si>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</si>
  <si>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</si>
  <si>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</si>
  <si>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</si>
  <si>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</si>
  <si>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</si>
  <si>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</si>
  <si>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</si>
  <si>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</si>
  <si>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</si>
  <si>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</si>
  <si>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</si>
  <si>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</si>
  <si>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</si>
  <si>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</si>
  <si>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</si>
  <si>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</si>
  <si>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</si>
  <si>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</si>
  <si>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</si>
  <si>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</si>
  <si>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</si>
  <si>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</si>
  <si>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</si>
  <si>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</si>
  <si>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</si>
  <si>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</si>
  <si>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</si>
  <si>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</si>
  <si>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</si>
  <si>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</si>
  <si>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</si>
  <si>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</si>
  <si>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</si>
  <si>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</si>
  <si>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</si>
  <si>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</si>
  <si>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</si>
  <si>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</si>
  <si>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</si>
  <si>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</si>
  <si>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</si>
  <si>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</si>
  <si>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</si>
  <si>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</si>
  <si>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</si>
  <si>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</si>
  <si>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</si>
  <si>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</si>
  <si>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</si>
  <si>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</si>
  <si>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</si>
  <si>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</si>
  <si>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</si>
  <si>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</si>
  <si>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</si>
  <si>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</si>
  <si>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</si>
  <si>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</si>
  <si>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</si>
  <si>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</si>
  <si>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</si>
  <si>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</si>
  <si>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</si>
  <si>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</si>
  <si>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</si>
  <si>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</si>
  <si>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</si>
  <si>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</si>
  <si>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</si>
  <si>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</si>
  <si>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</si>
  <si>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</si>
  <si>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</si>
  <si>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</si>
  <si>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</si>
  <si>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</si>
  <si>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</si>
  <si>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</si>
  <si>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</si>
  <si>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</si>
  <si>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</si>
  <si>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</si>
  <si>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</si>
  <si>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</si>
  <si>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</si>
  <si>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</si>
  <si>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</si>
  <si>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</si>
  <si>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</si>
  <si>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</si>
  <si>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</si>
  <si>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</si>
  <si>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</si>
  <si>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</si>
  <si>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</si>
  <si>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</si>
  <si>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</si>
  <si>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</si>
  <si>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</si>
  <si>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</si>
  <si>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</si>
  <si>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</si>
  <si>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</si>
  <si>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</si>
  <si>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</si>
  <si>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</si>
  <si>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</si>
  <si>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</si>
  <si>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</si>
  <si>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</si>
  <si>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</si>
  <si>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</si>
  <si>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</si>
  <si>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</si>
  <si>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</si>
  <si>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</si>
  <si>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</si>
  <si>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</si>
  <si>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</si>
  <si>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</si>
  <si>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</si>
  <si>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</si>
  <si>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</si>
  <si>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</si>
  <si>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</si>
  <si>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</si>
  <si>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</si>
  <si>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</si>
  <si>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</si>
  <si>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</si>
  <si>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</si>
  <si>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</si>
  <si>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</si>
  <si>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</si>
  <si>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</si>
  <si>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</si>
  <si>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</si>
  <si>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</si>
  <si>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</si>
  <si>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</si>
  <si>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</si>
  <si>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</si>
  <si>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</si>
  <si>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</si>
  <si>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</si>
  <si>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</si>
  <si>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</si>
  <si>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</si>
  <si>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</si>
  <si>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</si>
  <si>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</si>
  <si>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</si>
  <si>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</si>
  <si>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</si>
  <si>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</si>
  <si>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</si>
  <si>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</si>
  <si>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</si>
  <si>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</si>
  <si>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</si>
  <si>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</si>
  <si>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</si>
  <si>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</si>
  <si>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</si>
  <si>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</si>
  <si>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</si>
  <si>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</si>
  <si>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</si>
  <si>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</si>
  <si>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</si>
  <si>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</si>
  <si>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</si>
  <si>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</si>
  <si>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</si>
  <si>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</si>
  <si>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</si>
  <si>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</si>
  <si>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</si>
  <si>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</si>
  <si>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</si>
  <si>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</si>
  <si>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</si>
  <si>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</si>
  <si>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</si>
  <si>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</si>
  <si>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</si>
  <si>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</si>
  <si>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</si>
  <si>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</si>
  <si>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</si>
  <si>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</si>
  <si>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</si>
  <si>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</si>
  <si>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</si>
  <si>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</si>
  <si>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</si>
  <si>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</si>
  <si>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</si>
  <si>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</si>
  <si>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</si>
  <si>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</si>
  <si>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</si>
  <si>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</si>
  <si>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</si>
  <si>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</si>
  <si>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</si>
  <si>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</si>
  <si>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</si>
  <si>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</si>
  <si>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</si>
  <si>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</si>
  <si>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</si>
  <si>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</si>
  <si>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</si>
  <si>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</si>
  <si>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</si>
  <si>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</si>
  <si>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</si>
  <si>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</si>
  <si>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</si>
  <si>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</si>
  <si>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</si>
  <si>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</si>
  <si>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</si>
  <si>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</si>
  <si>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</si>
  <si>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</si>
  <si>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</si>
  <si>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</si>
  <si>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</si>
  <si>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</si>
  <si>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</si>
  <si>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</si>
  <si>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</si>
  <si>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</si>
  <si>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</si>
  <si>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</si>
  <si>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</si>
  <si>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</si>
  <si>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</si>
  <si>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</si>
  <si>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</si>
  <si>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</si>
  <si>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</si>
  <si>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</si>
  <si>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</si>
  <si>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</si>
  <si>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</si>
  <si>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</si>
  <si>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</si>
  <si>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</si>
  <si>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</si>
  <si>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</si>
  <si>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</si>
  <si>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</si>
  <si>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</si>
  <si>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</si>
  <si>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</si>
  <si>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</si>
  <si>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</si>
  <si>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</si>
  <si>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</si>
  <si>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</si>
  <si>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</si>
  <si>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</si>
  <si>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</si>
  <si>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</si>
  <si>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</si>
  <si>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</si>
  <si>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</si>
  <si>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</si>
  <si>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</si>
  <si>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</si>
  <si>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</si>
  <si>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</si>
  <si>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</si>
  <si>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</si>
  <si>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</si>
  <si>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</si>
  <si>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</si>
  <si>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</si>
  <si>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</si>
  <si>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</si>
  <si>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</si>
  <si>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</si>
  <si>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</si>
  <si>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</si>
  <si>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</si>
  <si>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</si>
  <si>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</si>
  <si>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</si>
  <si>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</si>
  <si>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</si>
  <si>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</si>
  <si>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</si>
  <si>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</si>
  <si>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</si>
  <si>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</si>
  <si>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</si>
  <si>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</si>
  <si>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</si>
  <si>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</si>
  <si>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</si>
  <si>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</si>
  <si>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</si>
  <si>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</si>
  <si>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</si>
  <si>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</si>
  <si>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</si>
  <si>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</si>
  <si>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</si>
  <si>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</si>
  <si>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</si>
  <si>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</si>
  <si>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</si>
  <si>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</si>
  <si>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</si>
  <si>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</si>
  <si>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</si>
  <si>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</si>
  <si>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</si>
  <si>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</si>
  <si>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</si>
  <si>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</si>
  <si>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</si>
  <si>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</si>
  <si>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</si>
  <si>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</si>
  <si>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</si>
  <si>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</si>
  <si>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</si>
  <si>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</si>
  <si>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</si>
  <si>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</si>
  <si>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</si>
  <si>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</si>
  <si>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</si>
  <si>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</si>
  <si>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</si>
  <si>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</si>
  <si>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</si>
  <si>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</si>
  <si>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</si>
  <si>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</si>
  <si>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</si>
  <si>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</si>
  <si>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</si>
  <si>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</si>
  <si>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</si>
  <si>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</si>
  <si>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</si>
  <si>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</si>
  <si>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</si>
  <si>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</si>
  <si>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</si>
  <si>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</si>
  <si>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</si>
  <si>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</si>
  <si>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</si>
  <si>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</si>
  <si>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</si>
  <si>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</si>
  <si>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</si>
  <si>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</si>
  <si>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</si>
  <si>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</si>
  <si>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</si>
  <si>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</si>
  <si>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</si>
  <si>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</si>
  <si>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</si>
  <si>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</si>
  <si>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</si>
  <si>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</si>
  <si>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</si>
  <si>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</si>
  <si>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</si>
  <si>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</si>
  <si>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</si>
  <si>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</si>
  <si>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</si>
  <si>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</si>
  <si>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</si>
  <si>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</si>
  <si>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</si>
  <si>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</si>
  <si>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</si>
  <si>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</si>
  <si>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</si>
  <si>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</si>
  <si>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</si>
  <si>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</si>
  <si>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</si>
  <si>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</si>
  <si>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</si>
  <si>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</si>
  <si>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</si>
  <si>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</si>
  <si>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</si>
  <si>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</si>
  <si>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</si>
  <si>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</si>
  <si>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</si>
  <si>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</si>
  <si>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</si>
  <si>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</si>
  <si>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</si>
  <si>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</si>
  <si>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</si>
  <si>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</si>
  <si>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</si>
  <si>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</si>
  <si>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</si>
  <si>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</si>
  <si>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</si>
  <si>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</si>
  <si>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</si>
  <si>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</si>
  <si>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</si>
  <si>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</si>
  <si>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</si>
  <si>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</si>
  <si>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</si>
  <si>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</si>
  <si>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</si>
  <si>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</si>
  <si>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</si>
  <si>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</si>
  <si>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</si>
  <si>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</si>
  <si>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</si>
  <si>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</si>
  <si>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</si>
  <si>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</si>
  <si>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</si>
  <si>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</si>
  <si>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</si>
  <si>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</si>
  <si>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</si>
  <si>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</si>
  <si>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</si>
  <si>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</si>
  <si>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</si>
  <si>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</si>
  <si>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</si>
  <si>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</si>
  <si>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</si>
  <si>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</si>
  <si>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</si>
  <si>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</si>
  <si>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</si>
  <si>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</si>
  <si>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</si>
  <si>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</si>
  <si>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</si>
  <si>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</si>
  <si>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</si>
  <si>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</si>
  <si>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</si>
  <si>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</si>
  <si>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</si>
  <si>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</si>
  <si>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</si>
  <si>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</si>
  <si>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</si>
  <si>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</si>
  <si>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</si>
  <si>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</si>
  <si>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</si>
  <si>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</si>
  <si>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</si>
  <si>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</si>
  <si>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</si>
  <si>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</si>
  <si>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</si>
  <si>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</si>
  <si>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</si>
  <si>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</si>
  <si>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</si>
  <si>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</si>
  <si>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</si>
  <si>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</si>
  <si>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</si>
  <si>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</si>
  <si>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</si>
  <si>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</si>
  <si>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</si>
  <si>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</si>
  <si>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</si>
  <si>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</si>
  <si>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</si>
  <si>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</si>
  <si>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</si>
  <si>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</si>
  <si>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</si>
  <si>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</si>
  <si>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</si>
  <si>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</si>
  <si>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</si>
  <si>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</si>
  <si>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</si>
  <si>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</si>
  <si>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</si>
  <si>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</si>
  <si>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</si>
  <si>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</si>
  <si>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</si>
  <si>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</si>
  <si>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</si>
  <si>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</si>
  <si>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</si>
  <si>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</si>
  <si>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</si>
  <si>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</si>
  <si>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</si>
  <si>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</si>
  <si>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</si>
  <si>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</si>
  <si>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</si>
  <si>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</si>
  <si>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</si>
  <si>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</si>
  <si>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</si>
  <si>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</si>
  <si>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</si>
  <si>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</si>
  <si>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</si>
  <si>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</si>
  <si>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</si>
  <si>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</si>
  <si>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</si>
  <si>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</si>
  <si>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</si>
  <si>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</si>
  <si>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</si>
  <si>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</si>
  <si>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</si>
  <si>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</si>
  <si>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</si>
  <si>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</si>
  <si>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</si>
  <si>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</si>
  <si>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</si>
  <si>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</si>
  <si>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</si>
  <si>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</si>
  <si>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</si>
  <si>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</si>
  <si>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</si>
  <si>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</si>
  <si>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</si>
  <si>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</si>
  <si>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</si>
  <si>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</si>
  <si>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</si>
  <si>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</si>
  <si>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</si>
  <si>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</si>
  <si>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</si>
  <si>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</si>
  <si>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</si>
  <si>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</si>
  <si>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</si>
  <si>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</si>
  <si>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</si>
  <si>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</si>
  <si>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</si>
  <si>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</si>
  <si>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</si>
  <si>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</si>
  <si>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</si>
  <si>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</si>
  <si>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</si>
  <si>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</si>
  <si>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</si>
  <si>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</si>
  <si>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</si>
  <si>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</si>
  <si>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</si>
  <si>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</si>
  <si>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</si>
  <si>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</si>
  <si>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</si>
  <si>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</si>
  <si>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</si>
  <si>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</si>
  <si>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</si>
  <si>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</si>
  <si>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</si>
  <si>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</si>
  <si>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</si>
  <si>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</si>
  <si>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</si>
  <si>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</si>
  <si>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</si>
  <si>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</si>
  <si>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</si>
  <si>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</si>
  <si>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</si>
  <si>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</si>
  <si>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</si>
  <si>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</si>
  <si>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</si>
  <si>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</si>
  <si>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</si>
  <si>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</si>
  <si>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</si>
  <si>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</si>
  <si>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</si>
  <si>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</si>
  <si>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</si>
  <si>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</si>
  <si>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</si>
  <si>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</si>
  <si>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</si>
  <si>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</si>
  <si>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</si>
  <si>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</si>
  <si>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</si>
  <si>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</si>
  <si>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</si>
  <si>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</si>
  <si>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</si>
  <si>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</si>
  <si>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</si>
  <si>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</si>
  <si>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</si>
  <si>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</si>
  <si>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</si>
  <si>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</si>
  <si>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</si>
  <si>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</si>
  <si>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</si>
  <si>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</si>
  <si>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</si>
  <si>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</si>
  <si>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</si>
  <si>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</si>
  <si>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</si>
  <si>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</si>
  <si>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</si>
  <si>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</si>
  <si>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</si>
  <si>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</si>
  <si>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</si>
  <si>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</si>
  <si>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</si>
  <si>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</si>
  <si>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</si>
  <si>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</si>
  <si>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</si>
  <si>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</si>
  <si>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</si>
  <si>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</si>
  <si>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</si>
  <si>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</si>
  <si>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</si>
  <si>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</si>
  <si>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</si>
  <si>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</si>
  <si>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</si>
  <si>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</si>
  <si>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</si>
  <si>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</si>
  <si>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</si>
  <si>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</si>
  <si>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</si>
  <si>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</si>
  <si>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</si>
  <si>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</si>
  <si>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</si>
  <si>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</si>
  <si>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</si>
  <si>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</si>
  <si>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</si>
  <si>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</si>
  <si>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</si>
  <si>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</si>
  <si>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</si>
  <si>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</si>
  <si>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</si>
  <si>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</si>
  <si>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</si>
  <si>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</si>
  <si>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</si>
  <si>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</si>
  <si>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</si>
  <si>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</si>
  <si>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</si>
  <si>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</si>
  <si>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</si>
  <si>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</si>
  <si>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</si>
  <si>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</si>
  <si>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</si>
  <si>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</si>
  <si>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</si>
  <si>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</si>
  <si>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</si>
  <si>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</si>
  <si>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</si>
  <si>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</si>
  <si>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</si>
  <si>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</si>
  <si>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</si>
  <si>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</si>
  <si>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</si>
  <si>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</si>
  <si>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</si>
  <si>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</si>
  <si>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</si>
  <si>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</si>
  <si>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</si>
  <si>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</si>
  <si>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</si>
  <si>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</si>
  <si>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</si>
  <si>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</si>
  <si>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</si>
  <si>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</si>
  <si>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</si>
  <si>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</si>
  <si>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</si>
  <si>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</si>
  <si>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</si>
  <si>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</si>
  <si>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</si>
  <si>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</si>
  <si>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</si>
  <si>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</si>
  <si>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</si>
  <si>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</si>
  <si>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</si>
  <si>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</si>
  <si>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</si>
  <si>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</si>
  <si>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</si>
  <si>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</si>
  <si>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</si>
  <si>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</si>
  <si>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</si>
  <si>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</si>
  <si>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</si>
  <si>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</si>
  <si>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</si>
  <si>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</si>
  <si>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</si>
  <si>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</si>
  <si>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</si>
  <si>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</si>
  <si>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</si>
  <si>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</si>
  <si>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</si>
  <si>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</si>
  <si>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</si>
  <si>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</si>
  <si>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</si>
  <si>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</si>
  <si>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</si>
  <si>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</si>
  <si>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</si>
  <si>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</si>
  <si>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</si>
  <si>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</si>
  <si>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</si>
  <si>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</si>
  <si>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</si>
  <si>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</si>
  <si>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</si>
  <si>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</si>
  <si>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</si>
  <si>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</si>
  <si>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</si>
  <si>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</si>
  <si>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</si>
  <si>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</si>
  <si>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</si>
  <si>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</si>
  <si>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</si>
  <si>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</si>
  <si>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</si>
  <si>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</si>
  <si>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</si>
  <si>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</si>
  <si>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</si>
  <si>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</si>
  <si>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</si>
  <si>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</si>
  <si>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</si>
  <si>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</si>
  <si>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</si>
  <si>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</si>
  <si>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</si>
  <si>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</si>
  <si>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</si>
  <si>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</si>
  <si>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</si>
  <si>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</si>
  <si>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</si>
  <si>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</si>
  <si>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</si>
  <si>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</si>
  <si>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</si>
  <si>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</si>
  <si>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</si>
  <si>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</si>
  <si>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</si>
  <si>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</si>
  <si>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</si>
  <si>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</si>
  <si>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</si>
  <si>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</si>
  <si>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</si>
  <si>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</si>
  <si>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</si>
  <si>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</si>
  <si>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</si>
  <si>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</si>
  <si>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</si>
  <si>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</si>
  <si>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</si>
  <si>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</si>
  <si>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</si>
  <si>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</si>
  <si>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</si>
  <si>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</si>
  <si>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</si>
  <si>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</si>
  <si>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</si>
  <si>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</si>
  <si>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</si>
  <si>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</si>
  <si>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</si>
  <si>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</si>
  <si>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</si>
  <si>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</si>
  <si>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</si>
  <si>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</si>
  <si>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</si>
  <si>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</si>
  <si>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</si>
  <si>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</si>
  <si>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</si>
  <si>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</si>
  <si>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</si>
  <si>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</si>
  <si>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</si>
  <si>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</si>
  <si>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</si>
  <si>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</si>
  <si>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</si>
  <si>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</si>
  <si>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</si>
  <si>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</si>
  <si>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</si>
  <si>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</si>
  <si>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</si>
  <si>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</si>
  <si>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</si>
  <si>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</si>
  <si>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</si>
  <si>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</si>
  <si>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</si>
  <si>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</si>
  <si>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</si>
  <si>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</si>
  <si>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</si>
  <si>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</si>
  <si>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</si>
  <si>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</si>
  <si>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</si>
  <si>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</si>
  <si>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</si>
  <si>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</si>
  <si>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</si>
  <si>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</si>
  <si>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</si>
  <si>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</si>
  <si>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</si>
  <si>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</si>
  <si>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</si>
  <si>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</si>
  <si>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</si>
  <si>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</si>
  <si>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</si>
  <si>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</si>
  <si>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</si>
  <si>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</si>
  <si>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</si>
  <si>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</si>
  <si>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</si>
  <si>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</si>
  <si>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</si>
  <si>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</si>
  <si>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</si>
  <si>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</si>
  <si>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</si>
  <si>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</si>
  <si>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</si>
  <si>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</si>
  <si>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</si>
  <si>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</si>
  <si>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</si>
  <si>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</si>
  <si>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</si>
  <si>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</si>
  <si>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</si>
  <si>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</si>
  <si>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</si>
  <si>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</si>
  <si>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</si>
  <si>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</si>
  <si>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</si>
  <si>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</si>
  <si>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</si>
  <si>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</si>
  <si>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</si>
  <si>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</si>
  <si>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</si>
  <si>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</si>
  <si>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</si>
  <si>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</si>
  <si>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</si>
  <si>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</si>
  <si>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</si>
  <si>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</si>
  <si>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</si>
  <si>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</si>
  <si>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</si>
  <si>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</si>
  <si>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</si>
  <si>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</si>
  <si>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</si>
  <si>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</si>
  <si>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</si>
  <si>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</si>
  <si>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</si>
  <si>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</si>
  <si>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</si>
  <si>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</si>
  <si>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</si>
  <si>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</si>
  <si>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</si>
  <si>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</si>
  <si>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</si>
  <si>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</si>
  <si>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</si>
  <si>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</si>
  <si>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</si>
  <si>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</si>
  <si>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</si>
  <si>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</si>
  <si>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</si>
  <si>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</si>
  <si>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</si>
  <si>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</si>
  <si>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</si>
  <si>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</si>
  <si>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</si>
  <si>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</si>
  <si>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</si>
  <si>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</si>
  <si>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</si>
  <si>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</si>
  <si>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</si>
  <si>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</si>
  <si>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</si>
  <si>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</si>
  <si>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</si>
  <si>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</si>
  <si>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</si>
  <si>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</si>
  <si>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</si>
  <si>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</si>
  <si>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</si>
  <si>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</si>
  <si>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</si>
  <si>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</si>
  <si>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</si>
  <si>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</si>
  <si>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</si>
  <si>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</si>
  <si>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</si>
  <si>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</si>
  <si>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</si>
  <si>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</si>
  <si>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</si>
  <si>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</si>
  <si>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</si>
  <si>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</si>
  <si>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</si>
  <si>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</si>
  <si>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</si>
  <si>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</si>
  <si>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</si>
  <si>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</si>
  <si>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</si>
  <si>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</si>
  <si>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</si>
  <si>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</si>
  <si>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</si>
  <si>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</si>
  <si>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</si>
  <si>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</si>
  <si>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</si>
  <si>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</si>
  <si>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</si>
  <si>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</si>
  <si>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</si>
  <si>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</si>
  <si>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</si>
  <si>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</si>
  <si>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</si>
  <si>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</si>
  <si>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</si>
  <si>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</si>
  <si>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</si>
  <si>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</si>
  <si>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</si>
  <si>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</si>
  <si>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</si>
  <si>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</si>
  <si>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</si>
  <si>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</si>
  <si>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</si>
  <si>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</si>
  <si>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</si>
  <si>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</si>
  <si>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</si>
  <si>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</si>
  <si>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</si>
  <si>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</si>
  <si>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</si>
  <si>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</si>
  <si>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</si>
  <si>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</si>
  <si>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</si>
  <si>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</si>
  <si>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</si>
  <si>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</si>
  <si>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</si>
  <si>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</si>
  <si>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</si>
  <si>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</si>
  <si>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</si>
  <si>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</si>
  <si>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</si>
  <si>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</si>
  <si>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</si>
  <si>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</si>
  <si>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</si>
  <si>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</si>
  <si>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</si>
  <si>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</si>
  <si>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</si>
  <si>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</si>
  <si>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</si>
  <si>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</si>
  <si>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</si>
  <si>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</si>
  <si>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</si>
  <si>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</si>
  <si>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</si>
  <si>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</si>
  <si>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</si>
  <si>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</si>
  <si>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</si>
  <si>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</si>
  <si>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</si>
  <si>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</si>
  <si>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</si>
  <si>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</si>
  <si>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</si>
  <si>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</si>
  <si>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</si>
  <si>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</si>
  <si>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</si>
  <si>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</si>
  <si>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</si>
  <si>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</si>
  <si>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</si>
  <si>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</si>
  <si>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</si>
  <si>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</si>
  <si>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</si>
  <si>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</si>
  <si>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</si>
  <si>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</si>
  <si>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</si>
  <si>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</si>
  <si>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</si>
  <si>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</si>
  <si>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</si>
  <si>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</si>
  <si>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</si>
  <si>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</si>
  <si>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</si>
  <si>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</si>
  <si>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</si>
  <si>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</si>
  <si>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</si>
  <si>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</si>
  <si>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</si>
  <si>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</si>
  <si>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</si>
  <si>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</si>
  <si>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</si>
  <si>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</si>
  <si>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</si>
  <si>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</si>
  <si>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</si>
  <si>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</si>
  <si>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</si>
  <si>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</si>
  <si>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</si>
  <si>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</si>
  <si>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</si>
  <si>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</si>
  <si>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</si>
  <si>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</si>
  <si>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</si>
  <si>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</si>
  <si>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</si>
  <si>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</si>
  <si>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</si>
  <si>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</si>
  <si>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</si>
  <si>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</si>
  <si>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</si>
  <si>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</si>
  <si>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</si>
  <si>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</si>
  <si>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</si>
  <si>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</si>
  <si>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</si>
  <si>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</si>
  <si>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</si>
  <si>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</si>
  <si>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</si>
  <si>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</si>
  <si>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</si>
  <si>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</si>
  <si>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</si>
  <si>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</si>
  <si>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</si>
  <si>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</si>
  <si>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</si>
  <si>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</si>
  <si>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</si>
  <si>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</si>
  <si>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</si>
  <si>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</si>
  <si>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</si>
  <si>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</si>
  <si>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</si>
  <si>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</si>
  <si>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</si>
  <si>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</si>
  <si>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</si>
  <si>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</si>
  <si>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</si>
  <si>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</si>
  <si>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</si>
  <si>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</si>
  <si>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</si>
  <si>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</si>
  <si>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</si>
  <si>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</si>
  <si>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</si>
  <si>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</si>
  <si>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</si>
  <si>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</si>
  <si>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</si>
  <si>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</si>
  <si>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</si>
  <si>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</si>
  <si>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</si>
  <si>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</si>
  <si>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</si>
  <si>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</si>
  <si>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</si>
  <si>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</si>
  <si>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</si>
  <si>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</si>
  <si>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</si>
  <si>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</si>
  <si>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</si>
  <si>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</si>
  <si>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</si>
  <si>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</si>
  <si>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</si>
  <si>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</si>
  <si>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</si>
  <si>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</si>
  <si>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</si>
  <si>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</si>
  <si>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</si>
  <si>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</si>
  <si>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</si>
  <si>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</si>
  <si>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</si>
  <si>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</si>
  <si>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</si>
  <si>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</si>
  <si>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</si>
  <si>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</si>
  <si>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</si>
  <si>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</si>
  <si>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</si>
  <si>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</si>
  <si>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</si>
  <si>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</si>
  <si>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</si>
  <si>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</si>
  <si>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</si>
  <si>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</si>
  <si>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</si>
  <si>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</si>
  <si>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</si>
  <si>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</si>
  <si>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</si>
  <si>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</si>
  <si>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</si>
  <si>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</si>
  <si>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</si>
  <si>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</si>
  <si>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</si>
  <si>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</si>
  <si>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</si>
  <si>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</si>
  <si>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</si>
  <si>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</si>
  <si>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</si>
  <si>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</si>
  <si>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</si>
  <si>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</si>
  <si>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</si>
  <si>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</si>
  <si>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</si>
  <si>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</si>
  <si>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</si>
  <si>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</si>
  <si>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</si>
  <si>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</si>
  <si>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</si>
  <si>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</si>
  <si>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</si>
  <si>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</si>
  <si>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</si>
  <si>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</si>
  <si>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</si>
  <si>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</si>
  <si>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</si>
  <si>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</si>
  <si>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</si>
  <si>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</si>
  <si>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</si>
  <si>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</si>
  <si>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</si>
  <si>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</si>
  <si>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</si>
  <si>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</si>
  <si>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</si>
  <si>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</si>
  <si>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</si>
  <si>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</si>
  <si>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</si>
  <si>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</si>
  <si>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</si>
  <si>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</si>
  <si>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</si>
  <si>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</si>
  <si>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</si>
  <si>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</si>
  <si>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</si>
  <si>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</si>
  <si>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</si>
  <si>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</si>
  <si>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</si>
  <si>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</si>
  <si>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</si>
  <si>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</si>
  <si>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</si>
  <si>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</si>
  <si>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</si>
  <si>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</si>
  <si>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</si>
  <si>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</si>
  <si>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</si>
  <si>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</si>
  <si>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</si>
  <si>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</si>
  <si>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</si>
  <si>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</si>
  <si>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</si>
  <si>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</si>
  <si>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</si>
  <si>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</si>
  <si>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</si>
  <si>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</si>
  <si>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</si>
  <si>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</si>
  <si>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</si>
  <si>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</si>
  <si>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</si>
  <si>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</si>
  <si>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</si>
  <si>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</si>
  <si>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</si>
  <si>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</si>
  <si>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</si>
  <si>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</si>
  <si>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</si>
  <si>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</si>
  <si>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</si>
  <si>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</si>
  <si>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</si>
  <si>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</si>
  <si>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</si>
  <si>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</si>
  <si>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</si>
  <si>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</si>
  <si>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</si>
  <si>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</si>
  <si>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</si>
  <si>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</si>
  <si>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</si>
  <si>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</si>
  <si>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</si>
  <si>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</si>
  <si>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</si>
  <si>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</si>
  <si>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</si>
  <si>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</si>
  <si>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</si>
  <si>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</si>
  <si>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</si>
  <si>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</si>
  <si>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</si>
  <si>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</si>
  <si>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</si>
  <si>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</si>
  <si>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</si>
  <si>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</si>
  <si>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</si>
  <si>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</si>
  <si>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</si>
  <si>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</si>
  <si>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</si>
  <si>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</si>
  <si>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</si>
  <si>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</si>
  <si>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</si>
  <si>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</si>
  <si>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</si>
  <si>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</si>
  <si>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</si>
  <si>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</si>
  <si>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</si>
  <si>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</si>
  <si>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</si>
  <si>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</si>
  <si>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</si>
  <si>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</si>
  <si>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</si>
  <si>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</si>
  <si>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</si>
  <si>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</si>
  <si>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</si>
  <si>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</si>
  <si>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</si>
  <si>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</si>
  <si>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</si>
  <si>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</si>
  <si>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</si>
  <si>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</si>
  <si>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</si>
  <si>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</si>
  <si>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</si>
  <si>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</si>
  <si>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</si>
  <si>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</si>
  <si>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</si>
  <si>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</si>
  <si>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</si>
  <si>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</si>
  <si>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</si>
  <si>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</si>
  <si>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</si>
  <si>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</si>
  <si>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</si>
  <si>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</si>
  <si>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</si>
  <si>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</si>
  <si>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</si>
  <si>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</si>
  <si>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</si>
  <si>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</si>
  <si>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</si>
  <si>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</si>
  <si>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</si>
  <si>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</si>
  <si>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</si>
  <si>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</si>
  <si>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</si>
  <si>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</si>
  <si>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</si>
  <si>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</si>
  <si>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</si>
  <si>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</si>
  <si>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</si>
  <si>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</si>
  <si>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</si>
  <si>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</si>
  <si>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</si>
  <si>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</si>
  <si>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</si>
  <si>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</si>
  <si>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</si>
  <si>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</si>
  <si>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</si>
  <si>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</si>
  <si>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</si>
  <si>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</si>
  <si>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</si>
  <si>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</si>
  <si>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</si>
  <si>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</si>
  <si>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</si>
  <si>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</si>
  <si>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</si>
  <si>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</si>
  <si>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</si>
  <si>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</si>
  <si>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</si>
  <si>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</si>
  <si>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</si>
  <si>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</si>
  <si>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</si>
  <si>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</si>
  <si>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</si>
  <si>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</si>
  <si>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</si>
  <si>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</si>
  <si>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</si>
  <si>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</si>
  <si>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</si>
  <si>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</si>
  <si>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</si>
  <si>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</si>
  <si>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</si>
  <si>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</si>
  <si>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</si>
  <si>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</si>
  <si>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</si>
  <si>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</si>
  <si>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</si>
  <si>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</si>
  <si>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</si>
  <si>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</si>
  <si>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</si>
  <si>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</si>
  <si>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</si>
  <si>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</si>
  <si>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</si>
  <si>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</si>
  <si>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</si>
  <si>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</si>
  <si>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</si>
  <si>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</si>
  <si>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</si>
  <si>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</si>
  <si>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</si>
  <si>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</si>
  <si>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</si>
  <si>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</si>
  <si>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</si>
  <si>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</si>
  <si>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</si>
  <si>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</si>
  <si>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</si>
  <si>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</si>
  <si>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</si>
  <si>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</si>
  <si>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</si>
  <si>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</si>
  <si>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</si>
  <si>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</si>
  <si>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</si>
  <si>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</si>
  <si>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</si>
  <si>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</si>
  <si>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</si>
  <si>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</si>
  <si>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</si>
  <si>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</si>
  <si>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</si>
  <si>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</si>
  <si>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</si>
  <si>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</si>
  <si>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</si>
  <si>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</si>
  <si>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</si>
  <si>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</si>
  <si>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</si>
  <si>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</si>
  <si>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</si>
  <si>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</si>
  <si>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</si>
  <si>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</si>
  <si>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</si>
  <si>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</si>
  <si>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</si>
  <si>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</si>
  <si>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</si>
  <si>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</si>
  <si>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</si>
  <si>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</si>
  <si>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</si>
  <si>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</si>
  <si>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</si>
  <si>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</si>
  <si>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</si>
  <si>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</si>
  <si>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</si>
  <si>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</si>
  <si>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</si>
  <si>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</si>
  <si>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</si>
  <si>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</si>
  <si>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</si>
  <si>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</si>
  <si>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</si>
  <si>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</si>
  <si>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</si>
  <si>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</si>
  <si>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</si>
  <si>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</si>
  <si>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</si>
  <si>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</si>
  <si>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</si>
  <si>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</si>
  <si>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</si>
  <si>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</si>
  <si>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</si>
  <si>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</si>
  <si>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</si>
  <si>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</si>
  <si>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</si>
  <si>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</si>
  <si>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</si>
  <si>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</si>
  <si>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</si>
  <si>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</si>
  <si>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</si>
  <si>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</si>
  <si>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</si>
  <si>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</si>
  <si>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</si>
  <si>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</si>
  <si>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</si>
  <si>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</si>
  <si>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</si>
  <si>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</si>
  <si>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</si>
  <si>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</si>
  <si>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</si>
  <si>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</si>
  <si>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</si>
  <si>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</si>
  <si>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</si>
  <si>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</si>
  <si>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</si>
  <si>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</si>
  <si>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</si>
  <si>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</si>
  <si>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</si>
  <si>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</si>
  <si>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</si>
  <si>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</si>
  <si>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</si>
  <si>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</si>
  <si>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</si>
  <si>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</si>
  <si>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</si>
  <si>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</si>
  <si>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</si>
  <si>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</si>
  <si>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</si>
  <si>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</si>
  <si>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</si>
  <si>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</si>
  <si>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</si>
  <si>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</si>
  <si>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</si>
  <si>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</si>
  <si>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</si>
  <si>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</si>
  <si>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</si>
  <si>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</si>
  <si>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</si>
  <si>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</si>
  <si>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</si>
  <si>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</si>
  <si>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</si>
  <si>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</si>
  <si>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</si>
  <si>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</si>
  <si>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</si>
  <si>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</si>
  <si>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</si>
  <si>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</si>
  <si>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</si>
  <si>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</si>
  <si>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</si>
  <si>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</si>
  <si>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</si>
  <si>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</si>
  <si>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</si>
  <si>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</si>
  <si>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</si>
  <si>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</si>
  <si>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</si>
  <si>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</si>
  <si>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</si>
  <si>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</si>
  <si>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</si>
  <si>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</si>
  <si>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</si>
  <si>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</si>
  <si>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</si>
  <si>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</si>
  <si>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</si>
  <si>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</si>
  <si>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</si>
  <si>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</si>
  <si>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</si>
  <si>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</si>
  <si>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</si>
  <si>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</si>
  <si>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</si>
  <si>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</si>
  <si>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</si>
  <si>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</si>
  <si>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</si>
  <si>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</si>
  <si>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</si>
  <si>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</si>
  <si>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</si>
  <si>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</si>
  <si>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</si>
  <si>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</si>
  <si>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</si>
  <si>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</si>
  <si>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</si>
  <si>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</si>
  <si>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</si>
  <si>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</si>
  <si>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</si>
  <si>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</si>
  <si>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</si>
  <si>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</si>
  <si>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</si>
  <si>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</si>
  <si>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</si>
  <si>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</si>
  <si>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</si>
  <si>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</si>
  <si>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</si>
  <si>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</si>
  <si>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</si>
  <si>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</si>
  <si>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</si>
  <si>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</si>
  <si>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</si>
  <si>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</si>
  <si>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</si>
  <si>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</si>
  <si>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</si>
  <si>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</si>
  <si>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</si>
  <si>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</si>
  <si>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</si>
  <si>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</si>
  <si>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</si>
  <si>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</si>
  <si>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</si>
  <si>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</si>
  <si>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</si>
  <si>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</si>
  <si>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</si>
  <si>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</si>
  <si>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</si>
  <si>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</si>
  <si>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</si>
  <si>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</si>
  <si>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</si>
  <si>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</si>
  <si>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</si>
  <si>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</si>
  <si>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</si>
  <si>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</si>
  <si>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</si>
  <si>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</si>
  <si>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</si>
  <si>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</si>
  <si>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</si>
  <si>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</si>
  <si>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</si>
  <si>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</si>
  <si>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</si>
  <si>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</si>
  <si>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</si>
  <si>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</si>
  <si>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</si>
  <si>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</si>
  <si>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</si>
  <si>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</si>
  <si>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</si>
  <si>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</si>
  <si>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</si>
  <si>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</si>
  <si>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</si>
  <si>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</si>
  <si>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</si>
  <si>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</si>
  <si>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</si>
  <si>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</si>
  <si>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</si>
  <si>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</si>
  <si>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</si>
  <si>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</si>
  <si>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</si>
  <si>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</si>
  <si>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</si>
  <si>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</si>
  <si>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</si>
  <si>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</si>
  <si>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</si>
  <si>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</si>
  <si>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</si>
  <si>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</si>
  <si>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</si>
  <si>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</si>
  <si>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</si>
  <si>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</si>
  <si>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</si>
  <si>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</si>
  <si>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</si>
  <si>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</si>
  <si>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</si>
  <si>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</si>
  <si>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</si>
  <si>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</si>
  <si>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</si>
  <si>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</si>
  <si>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</si>
  <si>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</si>
  <si>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</si>
  <si>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</si>
  <si>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</si>
  <si>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</si>
  <si>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</si>
  <si>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</si>
  <si>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</si>
  <si>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</si>
  <si>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</si>
  <si>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</si>
  <si>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</si>
  <si>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</si>
  <si>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</si>
  <si>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</si>
  <si>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</si>
  <si>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</si>
  <si>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</si>
  <si>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</si>
  <si>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</si>
  <si>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</si>
  <si>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</si>
  <si>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</si>
  <si>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</si>
  <si>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</si>
  <si>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</si>
  <si>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</si>
  <si>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</si>
  <si>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</si>
  <si>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</si>
  <si>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</si>
  <si>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</si>
  <si>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</si>
  <si>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</si>
  <si>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</si>
  <si>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</si>
  <si>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</si>
  <si>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</si>
  <si>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</si>
  <si>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</si>
  <si>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</si>
  <si>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</si>
  <si>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</si>
  <si>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</si>
  <si>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</si>
  <si>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</si>
  <si>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</si>
  <si>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</si>
  <si>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</si>
  <si>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</si>
  <si>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</si>
  <si>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</si>
  <si>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</si>
  <si>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</si>
  <si>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</si>
  <si>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</si>
  <si>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</si>
  <si>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</si>
  <si>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</si>
  <si>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</si>
  <si>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</si>
  <si>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</si>
  <si>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</si>
  <si>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</si>
  <si>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</si>
  <si>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</si>
  <si>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</si>
  <si>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</si>
  <si>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</si>
  <si>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</si>
  <si>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</si>
  <si>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</si>
  <si>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</si>
  <si>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</si>
  <si>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</si>
  <si>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</si>
  <si>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</si>
  <si>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</si>
  <si>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</si>
  <si>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</si>
  <si>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</si>
  <si>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</si>
  <si>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</si>
  <si>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</si>
  <si>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</si>
  <si>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</si>
  <si>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</si>
  <si>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</si>
  <si>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</si>
  <si>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</si>
  <si>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</si>
  <si>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</si>
  <si>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</si>
  <si>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</si>
  <si>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</si>
  <si>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</si>
  <si>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</si>
  <si>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</si>
  <si>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</si>
  <si>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</si>
  <si>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</si>
  <si>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</si>
  <si>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</si>
  <si>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</si>
  <si>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</si>
  <si>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</si>
  <si>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</si>
  <si>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</si>
  <si>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</si>
  <si>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</si>
  <si>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</si>
  <si>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</si>
  <si>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</si>
  <si>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</si>
  <si>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</si>
  <si>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</si>
  <si>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</si>
  <si>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</si>
  <si>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</si>
  <si>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</si>
  <si>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</si>
  <si>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</si>
  <si>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</si>
  <si>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</si>
  <si>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</si>
  <si>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</si>
  <si>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</si>
  <si>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</si>
  <si>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</si>
  <si>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</si>
  <si>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</si>
  <si>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</si>
  <si>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</si>
  <si>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</si>
  <si>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</si>
  <si>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</si>
  <si>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</si>
  <si>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</si>
  <si>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</si>
  <si>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</si>
  <si>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</si>
  <si>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</si>
  <si>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</si>
  <si>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</si>
  <si>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</si>
  <si>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</si>
  <si>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</si>
  <si>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</si>
  <si>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</si>
  <si>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</si>
  <si>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</si>
  <si>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</si>
  <si>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</si>
  <si>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</si>
  <si>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</si>
  <si>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</si>
  <si>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</si>
  <si>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</si>
  <si>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</si>
  <si>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</si>
  <si>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</si>
  <si>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</si>
  <si>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</si>
  <si>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</si>
  <si>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</si>
  <si>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</si>
  <si>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</si>
  <si>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</si>
  <si>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</si>
  <si>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</si>
  <si>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</si>
  <si>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</si>
  <si>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</si>
  <si>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</si>
  <si>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</si>
  <si>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</si>
  <si>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</si>
  <si>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</si>
  <si>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</si>
  <si>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</si>
  <si>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</si>
  <si>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</si>
  <si>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</si>
  <si>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</si>
  <si>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</si>
  <si>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</si>
  <si>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</si>
  <si>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</si>
  <si>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</si>
  <si>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</si>
  <si>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</si>
  <si>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</si>
  <si>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</si>
  <si>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</si>
  <si>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</si>
  <si>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</si>
  <si>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</si>
  <si>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</si>
  <si>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</si>
  <si>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</si>
  <si>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</si>
  <si>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</si>
  <si>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</si>
  <si>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</si>
  <si>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</si>
  <si>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</si>
  <si>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</si>
  <si>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</si>
  <si>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</si>
  <si>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</si>
  <si>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</si>
  <si>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</si>
  <si>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</si>
  <si>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</si>
  <si>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</si>
  <si>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</si>
  <si>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</si>
  <si>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</si>
  <si>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</si>
  <si>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</si>
  <si>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</si>
  <si>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</si>
  <si>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</si>
  <si>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</si>
  <si>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</si>
  <si>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</si>
  <si>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</si>
  <si>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</si>
  <si>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</si>
  <si>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</si>
  <si>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</si>
  <si>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</si>
  <si>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</si>
  <si>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</si>
  <si>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</si>
  <si>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</si>
  <si>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</si>
  <si>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</si>
  <si>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</si>
  <si>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</si>
  <si>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</si>
  <si>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</si>
  <si>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</si>
  <si>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</si>
  <si>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</si>
  <si>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</si>
  <si>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</si>
  <si>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</si>
  <si>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</si>
  <si>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</si>
  <si>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</si>
  <si>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</si>
  <si>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</si>
  <si>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</si>
  <si>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</si>
  <si>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</si>
  <si>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</si>
  <si>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</si>
  <si>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</si>
  <si>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</si>
  <si>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</si>
  <si>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</si>
  <si>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</si>
  <si>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</si>
  <si>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</si>
  <si>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</si>
  <si>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</si>
  <si>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</si>
  <si>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</si>
  <si>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</si>
  <si>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</si>
  <si>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</si>
  <si>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</si>
  <si>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</si>
  <si>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</si>
  <si>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</si>
  <si>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</si>
  <si>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</si>
  <si>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</si>
  <si>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</si>
  <si>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</si>
  <si>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</si>
  <si>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</si>
  <si>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</si>
  <si>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</si>
  <si>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</si>
  <si>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</si>
  <si>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</si>
  <si>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</si>
  <si>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</si>
  <si>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</si>
  <si>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</si>
  <si>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</si>
  <si>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</si>
  <si>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</si>
  <si>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</si>
  <si>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</si>
  <si>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</si>
  <si>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</si>
  <si>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</si>
  <si>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</si>
  <si>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</si>
  <si>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</si>
  <si>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</si>
  <si>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</si>
  <si>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</si>
  <si>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</si>
  <si>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</si>
  <si>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</si>
  <si>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</si>
  <si>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</si>
  <si>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</si>
  <si>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</si>
  <si>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</si>
  <si>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</si>
  <si>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</si>
  <si>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</si>
  <si>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</si>
  <si>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</si>
  <si>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</si>
  <si>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</si>
  <si>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</si>
  <si>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</si>
  <si>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</si>
  <si>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</si>
  <si>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</si>
  <si>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</si>
  <si>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</si>
  <si>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</si>
  <si>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</si>
  <si>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</si>
  <si>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</si>
  <si>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</si>
  <si>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</si>
  <si>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</si>
  <si>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</si>
  <si>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</si>
  <si>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</si>
  <si>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</si>
  <si>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</si>
  <si>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</si>
  <si>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</si>
  <si>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</si>
  <si>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</si>
  <si>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</si>
  <si>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</si>
  <si>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</si>
  <si>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</si>
  <si>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</si>
  <si>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</si>
  <si>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</si>
  <si>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</si>
  <si>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</si>
  <si>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</si>
  <si>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</si>
  <si>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</si>
  <si>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</si>
  <si>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</si>
  <si>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</si>
  <si>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</si>
  <si>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</si>
  <si>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</si>
  <si>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</si>
  <si>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</si>
  <si>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</si>
  <si>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</si>
  <si>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</si>
  <si>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</si>
  <si>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</si>
  <si>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</si>
  <si>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</si>
  <si>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</si>
  <si>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</si>
  <si>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</si>
  <si>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</si>
  <si>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</si>
  <si>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</si>
  <si>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</si>
  <si>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</si>
  <si>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</si>
  <si>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</si>
  <si>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</si>
  <si>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</si>
  <si>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</si>
  <si>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</si>
  <si>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</si>
  <si>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</si>
  <si>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</si>
  <si>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</si>
  <si>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</si>
  <si>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</si>
  <si>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</si>
  <si>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</si>
  <si>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</si>
  <si>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</si>
  <si>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</si>
  <si>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</si>
  <si>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</si>
  <si>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</si>
  <si>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</si>
  <si>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</si>
  <si>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</si>
  <si>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</si>
  <si>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</si>
  <si>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</si>
  <si>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</si>
  <si>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</si>
  <si>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</si>
  <si>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</si>
  <si>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</si>
  <si>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</si>
  <si>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</si>
  <si>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</si>
  <si>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</si>
  <si>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</si>
  <si>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</si>
  <si>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</si>
  <si>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</si>
  <si>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</si>
  <si>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</si>
  <si>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</si>
  <si>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</si>
  <si>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</si>
  <si>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</si>
  <si>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</si>
  <si>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</si>
  <si>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</si>
  <si>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</si>
  <si>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</si>
  <si>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</si>
  <si>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</si>
  <si>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</si>
  <si>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</si>
  <si>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</si>
  <si>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</si>
  <si>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</si>
  <si>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</si>
  <si>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</si>
  <si>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</si>
  <si>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</si>
  <si>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</si>
  <si>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</si>
  <si>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</si>
  <si>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</si>
  <si>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</si>
  <si>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</si>
  <si>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</si>
  <si>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</si>
  <si>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</si>
  <si>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</si>
  <si>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</si>
  <si>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</si>
  <si>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</si>
  <si>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</si>
  <si>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</si>
  <si>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</si>
  <si>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</si>
  <si>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</si>
  <si>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</si>
  <si>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</si>
  <si>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</si>
  <si>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</si>
  <si>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</si>
  <si>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</si>
  <si>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</si>
  <si>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</si>
  <si>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</si>
  <si>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</si>
  <si>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</si>
  <si>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</si>
  <si>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</si>
  <si>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</si>
  <si>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</si>
  <si>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</si>
  <si>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</si>
  <si>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</si>
  <si>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</si>
  <si>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</si>
  <si>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</si>
  <si>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</si>
  <si>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</si>
  <si>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</si>
  <si>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</si>
  <si>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</si>
  <si>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</si>
  <si>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</si>
  <si>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</si>
  <si>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</si>
  <si>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</si>
  <si>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</si>
  <si>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</si>
  <si>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</si>
  <si>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</si>
  <si>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</si>
  <si>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</si>
  <si>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</si>
  <si>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</si>
  <si>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</si>
  <si>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</si>
  <si>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</si>
  <si>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</si>
  <si>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</si>
  <si>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</si>
  <si>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</si>
  <si>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</si>
  <si>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</si>
  <si>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</si>
  <si>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</si>
  <si>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</si>
  <si>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</si>
  <si>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</si>
  <si>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</si>
  <si>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</si>
  <si>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</si>
  <si>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</si>
  <si>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</si>
  <si>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</si>
  <si>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</si>
  <si>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</si>
  <si>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</si>
  <si>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</si>
  <si>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</si>
  <si>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</si>
  <si>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</si>
  <si>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</si>
  <si>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</si>
  <si>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</si>
  <si>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</si>
  <si>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</si>
  <si>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</si>
  <si>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</si>
  <si>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</si>
  <si>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</si>
  <si>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</si>
  <si>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</si>
  <si>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</si>
  <si>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</si>
  <si>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</si>
  <si>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</si>
  <si>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</si>
  <si>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</si>
  <si>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</si>
  <si>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</si>
  <si>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</si>
  <si>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</si>
  <si>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</si>
  <si>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</si>
  <si>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</si>
  <si>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</si>
  <si>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</si>
  <si>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</si>
  <si>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</si>
  <si>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</si>
  <si>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</si>
  <si>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</si>
  <si>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</si>
  <si>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</si>
  <si>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</si>
  <si>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</si>
  <si>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</si>
  <si>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</si>
  <si>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</si>
  <si>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</si>
  <si>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</si>
  <si>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</si>
  <si>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</si>
  <si>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</si>
  <si>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</si>
  <si>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</si>
  <si>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</si>
  <si>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</si>
  <si>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</si>
  <si>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</si>
  <si>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</si>
  <si>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</si>
  <si>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</si>
  <si>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</si>
  <si>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</si>
  <si>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</si>
  <si>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</si>
  <si>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</si>
  <si>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</si>
  <si>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</si>
  <si>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</si>
  <si>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</si>
  <si>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</si>
  <si>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</si>
  <si>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</si>
  <si>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</si>
  <si>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</si>
  <si>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</si>
  <si>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</si>
  <si>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</si>
  <si>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</si>
  <si>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</si>
  <si>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</si>
  <si>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</si>
  <si>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</si>
  <si>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</si>
  <si>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</si>
  <si>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</si>
  <si>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</si>
  <si>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</si>
  <si>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</si>
  <si>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</si>
  <si>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</si>
  <si>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</si>
  <si>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</si>
  <si>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</si>
  <si>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</si>
  <si>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</si>
  <si>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</si>
  <si>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</si>
  <si>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</si>
  <si>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</si>
  <si>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</si>
  <si>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</si>
  <si>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</si>
  <si>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</si>
  <si>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</si>
  <si>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</si>
  <si>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</si>
  <si>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</si>
  <si>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</si>
  <si>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</si>
  <si>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</si>
  <si>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</si>
  <si>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</si>
  <si>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</si>
  <si>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</si>
  <si>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</si>
  <si>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</si>
  <si>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</si>
  <si>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</si>
  <si>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</si>
  <si>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</si>
  <si>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</si>
  <si>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</si>
  <si>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</si>
  <si>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</si>
  <si>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</si>
  <si>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</si>
  <si>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</si>
  <si>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</si>
  <si>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</si>
  <si>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</si>
  <si>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</si>
  <si>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</si>
  <si>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</si>
  <si>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</si>
  <si>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</si>
  <si>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</si>
  <si>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</si>
  <si>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</si>
  <si>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</si>
  <si>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</si>
  <si>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</si>
  <si>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</si>
  <si>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</si>
  <si>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</si>
  <si>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</si>
  <si>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</si>
  <si>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</si>
  <si>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</si>
  <si>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</si>
  <si>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</si>
  <si>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</si>
  <si>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</si>
  <si>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</si>
  <si>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</si>
  <si>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</si>
  <si>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</si>
  <si>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</si>
  <si>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</si>
  <si>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</si>
  <si>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</si>
  <si>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</si>
  <si>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</si>
  <si>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</si>
  <si>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</si>
  <si>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</si>
  <si>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</si>
  <si>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</si>
  <si>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</si>
  <si>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</si>
  <si>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</si>
  <si>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</si>
  <si>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</si>
  <si>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</si>
  <si>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</si>
  <si>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</si>
  <si>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</si>
  <si>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</si>
  <si>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</si>
  <si>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</si>
  <si>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</si>
  <si>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</si>
  <si>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</si>
  <si>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</si>
  <si>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</si>
  <si>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</si>
  <si>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</si>
  <si>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</si>
  <si>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</si>
  <si>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</si>
  <si>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</si>
  <si>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</si>
  <si>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</si>
  <si>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</si>
  <si>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</si>
  <si>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</si>
  <si>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</si>
  <si>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</si>
  <si>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</si>
  <si>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</si>
  <si>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</si>
  <si>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</si>
  <si>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</si>
  <si>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</si>
  <si>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</si>
  <si>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</si>
  <si>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</si>
  <si>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</si>
  <si>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</si>
  <si>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</si>
  <si>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</si>
  <si>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</si>
  <si>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</si>
  <si>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</si>
  <si>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</si>
  <si>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</si>
  <si>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</si>
  <si>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</si>
  <si>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</si>
  <si>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</si>
  <si>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</si>
  <si>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</si>
  <si>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</si>
  <si>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</si>
  <si>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</si>
  <si>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</si>
  <si>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</si>
  <si>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</si>
  <si>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</si>
  <si>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</si>
  <si>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</si>
  <si>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</si>
  <si>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</si>
  <si>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</si>
  <si>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</si>
  <si>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</si>
  <si>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</si>
  <si>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</si>
  <si>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</si>
  <si>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</si>
  <si>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</si>
  <si>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</si>
  <si>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</si>
  <si>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</si>
  <si>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</si>
  <si>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</si>
  <si>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</si>
  <si>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</si>
  <si>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</si>
  <si>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</si>
  <si>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</si>
  <si>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</si>
  <si>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</si>
  <si>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</si>
  <si>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</si>
  <si>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</si>
  <si>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</si>
  <si>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</si>
  <si>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</si>
  <si>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</si>
  <si>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</si>
  <si>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</si>
  <si>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</si>
  <si>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</si>
  <si>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</si>
  <si>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</si>
  <si>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</si>
  <si>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</si>
  <si>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</si>
  <si>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</si>
  <si>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</si>
  <si>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</si>
  <si>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</si>
  <si>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</si>
  <si>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</si>
  <si>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</si>
  <si>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</si>
  <si>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</si>
  <si>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</si>
  <si>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</si>
  <si>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</si>
  <si>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</si>
  <si>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</si>
  <si>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</si>
  <si>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</si>
  <si>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</si>
  <si>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</si>
  <si>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</si>
  <si>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</si>
  <si>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</si>
  <si>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</si>
  <si>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</si>
  <si>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</si>
  <si>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</si>
  <si>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</si>
  <si>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</si>
  <si>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</si>
  <si>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</si>
  <si>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</si>
  <si>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</si>
  <si>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</si>
  <si>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</si>
  <si>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</si>
  <si>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</si>
  <si>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</si>
  <si>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</si>
  <si>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</si>
  <si>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</si>
  <si>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</si>
  <si>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</si>
  <si>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</si>
  <si>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</si>
  <si>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</si>
  <si>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</si>
  <si>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</si>
  <si>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</si>
  <si>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</si>
  <si>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</si>
  <si>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</si>
  <si>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</si>
  <si>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</si>
  <si>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</si>
  <si>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</si>
  <si>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</si>
  <si>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</si>
  <si>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</si>
  <si>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</si>
  <si>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</si>
  <si>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</si>
  <si>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</si>
  <si>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</si>
  <si>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</si>
  <si>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</si>
  <si>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</si>
  <si>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</si>
  <si>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</si>
  <si>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</si>
  <si>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</si>
  <si>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</si>
  <si>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</si>
  <si>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</si>
  <si>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</si>
  <si>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</si>
  <si>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</si>
  <si>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</si>
  <si>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</si>
  <si>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</si>
  <si>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</si>
  <si>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</si>
  <si>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</si>
  <si>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</si>
  <si>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</si>
  <si>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</si>
  <si>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</si>
  <si>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</si>
  <si>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</si>
  <si>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</si>
  <si>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</si>
  <si>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</si>
  <si>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</si>
  <si>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</si>
  <si>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</si>
  <si>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</si>
  <si>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</si>
  <si>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</si>
  <si>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</si>
  <si>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</si>
  <si>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</si>
  <si>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</si>
  <si>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</si>
  <si>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</si>
  <si>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</si>
  <si>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</si>
  <si>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</si>
  <si>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</si>
  <si>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</si>
  <si>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</si>
  <si>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</si>
  <si>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</si>
  <si>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</si>
  <si>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</si>
  <si>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</si>
  <si>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</si>
  <si>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</si>
  <si>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</si>
  <si>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</si>
  <si>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</si>
  <si>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</si>
  <si>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</si>
  <si>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</si>
  <si>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</si>
  <si>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</si>
  <si>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</si>
  <si>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</si>
  <si>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</si>
  <si>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</si>
  <si>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</si>
  <si>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</si>
  <si>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</si>
  <si>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</si>
  <si>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</si>
  <si>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</si>
  <si>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</si>
  <si>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</si>
  <si>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</si>
  <si>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</si>
  <si>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</si>
  <si>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</si>
  <si>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</si>
  <si>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</si>
  <si>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</si>
  <si>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</si>
  <si>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</si>
  <si>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</si>
  <si>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</si>
  <si>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</si>
  <si>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</si>
  <si>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</si>
  <si>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</si>
  <si>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</si>
  <si>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</si>
  <si>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</si>
  <si>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</si>
  <si>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</si>
  <si>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</si>
  <si>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</si>
  <si>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</si>
  <si>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</si>
  <si>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</si>
  <si>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</si>
  <si>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</si>
  <si>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</si>
  <si>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</si>
  <si>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</si>
  <si>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</si>
  <si>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</si>
  <si>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</si>
  <si>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</si>
  <si>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</si>
  <si>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</si>
  <si>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</si>
  <si>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</si>
  <si>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</si>
  <si>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</si>
  <si>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</si>
  <si>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</si>
  <si>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</si>
  <si>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</si>
  <si>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</si>
  <si>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</si>
  <si>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</si>
  <si>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</si>
  <si>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</si>
  <si>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</si>
  <si>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</si>
  <si>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</si>
  <si>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</si>
  <si>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</si>
  <si>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</si>
  <si>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</si>
  <si>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</si>
  <si>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</si>
  <si>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</si>
  <si>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</si>
  <si>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</si>
  <si>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</si>
  <si>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</si>
  <si>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</si>
  <si>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</si>
  <si>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</si>
  <si>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</si>
  <si>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</si>
  <si>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</si>
  <si>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</si>
  <si>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</si>
  <si>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</si>
  <si>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</si>
  <si>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</si>
  <si>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</si>
  <si>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</si>
  <si>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</si>
  <si>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</si>
  <si>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</si>
  <si>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</si>
  <si>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</si>
  <si>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</si>
  <si>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</si>
  <si>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</si>
  <si>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</si>
  <si>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</si>
  <si>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</si>
  <si>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</si>
  <si>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</si>
  <si>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</si>
  <si>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</si>
  <si>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</si>
  <si>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</si>
  <si>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</si>
  <si>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</si>
  <si>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</si>
  <si>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</si>
  <si>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</si>
  <si>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</si>
  <si>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</si>
  <si>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</si>
  <si>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</si>
  <si>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</si>
  <si>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</si>
  <si>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</si>
  <si>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</si>
  <si>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</si>
  <si>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</si>
  <si>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</si>
  <si>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</si>
  <si>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</si>
  <si>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</si>
  <si>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</si>
  <si>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</si>
  <si>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</si>
  <si>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</si>
  <si>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</si>
  <si>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</si>
  <si>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</si>
  <si>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</si>
  <si>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</si>
  <si>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</si>
  <si>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</si>
  <si>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</si>
  <si>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</si>
  <si>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</si>
  <si>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</si>
  <si>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</si>
  <si>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</si>
  <si>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</si>
  <si>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</si>
  <si>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</si>
  <si>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</si>
  <si>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</si>
  <si>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</si>
  <si>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</si>
  <si>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</si>
  <si>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</si>
  <si>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</si>
  <si>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</si>
  <si>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</si>
  <si>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</si>
  <si>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</si>
  <si>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</si>
  <si>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</si>
  <si>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</si>
  <si>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</si>
  <si>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</si>
  <si>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</si>
  <si>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</si>
  <si>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</si>
  <si>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</si>
  <si>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</si>
  <si>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</si>
  <si>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</si>
  <si>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</si>
  <si>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</si>
  <si>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</si>
  <si>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</si>
  <si>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</si>
  <si>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</si>
  <si>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</si>
  <si>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</si>
  <si>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</si>
  <si>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</si>
  <si>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</si>
  <si>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</si>
  <si>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</si>
  <si>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</si>
  <si>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</si>
  <si>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</si>
  <si>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</si>
  <si>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</si>
  <si>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</si>
  <si>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</si>
  <si>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</si>
  <si>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</si>
  <si>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</si>
  <si>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</si>
  <si>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</si>
  <si>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</si>
  <si>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</si>
  <si>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</si>
  <si>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</si>
  <si>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</si>
  <si>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</si>
  <si>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</si>
  <si>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</si>
  <si>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</si>
  <si>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</si>
  <si>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</si>
  <si>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</si>
  <si>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</si>
  <si>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</si>
  <si>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</si>
  <si>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</si>
  <si>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</si>
  <si>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</si>
  <si>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</si>
  <si>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</si>
  <si>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</si>
  <si>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</si>
  <si>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</si>
  <si>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</si>
  <si>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</si>
  <si>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</si>
  <si>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</si>
  <si>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</si>
  <si>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</si>
  <si>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</si>
  <si>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</si>
  <si>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</si>
  <si>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</si>
  <si>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</si>
  <si>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</si>
  <si>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</si>
  <si>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</si>
  <si>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</si>
  <si>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</si>
  <si>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</si>
  <si>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</si>
  <si>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</si>
  <si>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</si>
  <si>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</si>
  <si>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</si>
  <si>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</si>
  <si>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</si>
  <si>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</si>
  <si>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</si>
  <si>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</si>
  <si>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</si>
  <si>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</si>
  <si>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</si>
  <si>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</si>
  <si>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</si>
  <si>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</si>
  <si>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</si>
  <si>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</si>
  <si>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</si>
  <si>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</si>
  <si>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</si>
  <si>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</si>
  <si>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</si>
  <si>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</si>
  <si>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</si>
  <si>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</si>
  <si>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</si>
  <si>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</si>
  <si>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</si>
  <si>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</si>
  <si>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</si>
  <si>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</si>
  <si>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</si>
  <si>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</si>
  <si>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</si>
  <si>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</si>
  <si>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</si>
  <si>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</si>
  <si>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</si>
  <si>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</si>
  <si>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</si>
  <si>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</si>
  <si>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</si>
  <si>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</si>
  <si>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</si>
  <si>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</si>
  <si>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</si>
  <si>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</si>
  <si>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</si>
  <si>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</si>
  <si>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</si>
  <si>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</si>
  <si>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</si>
  <si>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</si>
  <si>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</si>
  <si>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</si>
  <si>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</si>
  <si>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</si>
  <si>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</si>
  <si>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</si>
  <si>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</si>
  <si>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</si>
  <si>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</si>
  <si>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</si>
  <si>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</si>
  <si>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</si>
  <si>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</si>
  <si>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</si>
  <si>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</si>
  <si>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</si>
  <si>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</si>
  <si>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</si>
  <si>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</si>
  <si>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</si>
  <si>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</si>
  <si>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</si>
  <si>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</si>
  <si>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</si>
  <si>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</si>
  <si>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</si>
  <si>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</si>
  <si>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</si>
  <si>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</si>
  <si>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</si>
  <si>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</si>
  <si>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</si>
  <si>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</si>
  <si>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</si>
  <si>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</si>
  <si>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</si>
  <si>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</si>
  <si>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</si>
  <si>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</si>
  <si>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</si>
  <si>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</si>
  <si>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</si>
  <si>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</si>
  <si>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</si>
  <si>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</si>
  <si>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</si>
  <si>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</si>
  <si>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</si>
  <si>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</si>
  <si>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</si>
  <si>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</si>
  <si>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</si>
  <si>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</si>
  <si>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</si>
  <si>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</si>
  <si>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</si>
  <si>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</si>
  <si>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</si>
  <si>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</si>
  <si>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</si>
  <si>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</si>
  <si>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</si>
  <si>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</si>
  <si>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</si>
  <si>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</si>
  <si>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</si>
  <si>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</si>
  <si>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</si>
  <si>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</si>
  <si>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</si>
  <si>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</si>
  <si>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</si>
  <si>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</si>
  <si>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</si>
  <si>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</si>
  <si>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</si>
  <si>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</si>
  <si>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</si>
  <si>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</si>
  <si>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</si>
  <si>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</si>
  <si>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</si>
  <si>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</si>
  <si>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</si>
  <si>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</si>
  <si>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</si>
  <si>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</si>
  <si>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</si>
  <si>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</si>
  <si>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</si>
  <si>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</si>
  <si>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</si>
  <si>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</si>
  <si>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</si>
  <si>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</si>
  <si>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</si>
  <si>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</si>
  <si>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</si>
  <si>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</si>
  <si>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</si>
  <si>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</si>
  <si>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</si>
  <si>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</si>
  <si>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</si>
  <si>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</si>
  <si>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</si>
  <si>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</si>
  <si>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</si>
  <si>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</si>
  <si>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</si>
  <si>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</si>
  <si>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</si>
  <si>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</si>
  <si>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</si>
  <si>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</si>
  <si>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</si>
  <si>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</si>
  <si>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</si>
  <si>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</si>
  <si>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</si>
  <si>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</si>
  <si>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</si>
  <si>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</si>
  <si>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</si>
  <si>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</si>
  <si>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</si>
  <si>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</si>
  <si>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</si>
  <si>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</si>
  <si>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</si>
  <si>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</si>
  <si>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</si>
  <si>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</si>
  <si>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</si>
  <si>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</si>
  <si>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</si>
  <si>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</si>
  <si>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</si>
  <si>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</si>
  <si>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</si>
  <si>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</si>
  <si>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</si>
  <si>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</si>
  <si>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</si>
  <si>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</si>
  <si>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</si>
  <si>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</si>
  <si>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</si>
  <si>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</si>
  <si>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</si>
  <si>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</si>
  <si>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</si>
  <si>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</si>
  <si>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</si>
  <si>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</si>
  <si>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</si>
  <si>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</si>
  <si>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</si>
  <si>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</si>
  <si>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</si>
  <si>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</si>
  <si>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</si>
  <si>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</si>
  <si>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</si>
  <si>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</si>
  <si>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</si>
  <si>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</si>
  <si>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</si>
  <si>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</si>
  <si>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</si>
  <si>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</si>
  <si>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</si>
  <si>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</si>
  <si>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</si>
  <si>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</si>
  <si>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</si>
  <si>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</si>
  <si>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</si>
  <si>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</si>
  <si>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</si>
  <si>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</si>
  <si>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</si>
  <si>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</si>
  <si>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</si>
  <si>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</si>
  <si>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</si>
  <si>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</si>
  <si>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</si>
  <si>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</si>
  <si>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</si>
  <si>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</si>
  <si>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</si>
  <si>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</si>
  <si>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</si>
  <si>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</si>
  <si>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</si>
  <si>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</si>
  <si>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</si>
  <si>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</si>
  <si>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</si>
  <si>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</si>
  <si>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</si>
  <si>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</si>
  <si>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</si>
  <si>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</si>
  <si>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</si>
  <si>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</si>
  <si>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</si>
  <si>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</si>
  <si>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</si>
  <si>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</si>
  <si>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</si>
  <si>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</si>
  <si>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</si>
  <si>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</si>
  <si>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</si>
  <si>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</si>
  <si>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</si>
  <si>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</si>
  <si>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</si>
  <si>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</si>
  <si>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</si>
  <si>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</si>
  <si>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</si>
  <si>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</si>
  <si>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</si>
  <si>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</si>
  <si>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</si>
  <si>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</si>
  <si>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</si>
  <si>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</si>
  <si>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</si>
  <si>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</si>
  <si>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</si>
  <si>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</si>
  <si>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</si>
  <si>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</si>
  <si>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</si>
  <si>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</si>
  <si>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</si>
  <si>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</si>
  <si>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</si>
  <si>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</si>
  <si>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</si>
  <si>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</si>
  <si>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</si>
  <si>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</si>
  <si>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</si>
  <si>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</si>
  <si>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</si>
  <si>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</si>
  <si>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</si>
  <si>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</si>
  <si>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</si>
  <si>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</si>
  <si>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</si>
  <si>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</si>
  <si>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</si>
  <si>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</si>
  <si>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</si>
  <si>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</si>
  <si>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</si>
  <si>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</si>
  <si>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</si>
  <si>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</si>
  <si>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</si>
  <si>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</si>
  <si>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</si>
  <si>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</si>
  <si>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</si>
  <si>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</si>
  <si>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</si>
  <si>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</si>
  <si>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</si>
  <si>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</si>
  <si>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</si>
  <si>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</si>
  <si>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</si>
  <si>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</si>
  <si>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</si>
  <si>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</si>
  <si>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</si>
  <si>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</si>
  <si>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</si>
  <si>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</si>
  <si>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</si>
  <si>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</si>
  <si>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</si>
  <si>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</si>
  <si>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</si>
  <si>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</si>
  <si>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</si>
  <si>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</si>
  <si>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</si>
  <si>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</si>
  <si>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</si>
  <si>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</si>
  <si>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</si>
  <si>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</si>
  <si>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</si>
  <si>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</si>
  <si>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</si>
  <si>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</si>
  <si>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</si>
  <si>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</si>
  <si>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</si>
  <si>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</si>
  <si>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</si>
  <si>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</si>
  <si>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</si>
  <si>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</si>
  <si>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</si>
  <si>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</si>
  <si>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</si>
  <si>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</si>
  <si>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</si>
  <si>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</si>
  <si>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</si>
  <si>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</si>
  <si>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</si>
  <si>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</si>
  <si>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</si>
  <si>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</si>
  <si>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</si>
  <si>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</si>
  <si>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</si>
  <si>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</si>
  <si>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</si>
  <si>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</si>
  <si>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</si>
  <si>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</si>
  <si>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</si>
  <si>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</si>
  <si>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</si>
  <si>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</si>
  <si>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</si>
  <si>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</si>
  <si>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</si>
  <si>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</si>
  <si>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</si>
  <si>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</si>
  <si>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</si>
  <si>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</si>
  <si>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</si>
  <si>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</si>
  <si>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</si>
  <si>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</si>
  <si>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</si>
  <si>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</si>
  <si>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</si>
  <si>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</si>
  <si>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</si>
  <si>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</si>
  <si>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</si>
  <si>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</si>
  <si>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</si>
  <si>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</si>
  <si>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</si>
  <si>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</si>
  <si>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</si>
  <si>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</si>
  <si>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</si>
  <si>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</si>
  <si>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</si>
  <si>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</si>
  <si>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</si>
  <si>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</si>
  <si>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</si>
  <si>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</si>
  <si>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</si>
  <si>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</si>
  <si>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</si>
  <si>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</si>
  <si>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</si>
  <si>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</si>
  <si>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</si>
  <si>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</si>
  <si>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</si>
  <si>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</si>
  <si>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</si>
  <si>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</si>
  <si>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</si>
  <si>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</si>
  <si>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</si>
  <si>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</si>
  <si>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</si>
  <si>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</si>
  <si>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</si>
  <si>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</si>
  <si>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</si>
  <si>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</si>
  <si>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</si>
  <si>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</si>
  <si>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</si>
  <si>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</si>
  <si>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</si>
  <si>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</si>
  <si>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</si>
  <si>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</si>
  <si>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</si>
  <si>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</si>
  <si>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</si>
  <si>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</si>
  <si>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</si>
  <si>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</si>
  <si>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</si>
  <si>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</si>
  <si>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</si>
  <si>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</si>
  <si>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</si>
  <si>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</si>
  <si>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</si>
  <si>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</si>
  <si>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</si>
  <si>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</si>
  <si>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</si>
  <si>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</si>
  <si>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</si>
  <si>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</si>
  <si>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</si>
  <si>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</si>
  <si>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</si>
  <si>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</si>
  <si>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</si>
  <si>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</si>
  <si>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</si>
  <si>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</si>
  <si>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</si>
  <si>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</si>
  <si>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</si>
  <si>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</si>
  <si>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</si>
  <si>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</si>
  <si>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</si>
  <si>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</si>
  <si>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</si>
  <si>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</si>
  <si>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</si>
  <si>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</si>
  <si>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</si>
  <si>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</si>
  <si>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</si>
  <si>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</si>
  <si>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</si>
  <si>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</si>
  <si>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</si>
  <si>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</si>
  <si>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</si>
  <si>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</si>
  <si>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</si>
  <si>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</si>
  <si>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</si>
  <si>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</si>
  <si>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</si>
  <si>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</si>
  <si>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</si>
  <si>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</si>
  <si>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</si>
  <si>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</si>
  <si>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</si>
  <si>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</si>
  <si>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</si>
  <si>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</si>
  <si>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</si>
  <si>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</si>
  <si>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</si>
  <si>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</si>
  <si>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</si>
  <si>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</si>
  <si>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</si>
  <si>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</si>
  <si>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</si>
  <si>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</si>
  <si>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</si>
  <si>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</si>
  <si>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</si>
  <si>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</si>
  <si>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</si>
  <si>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</si>
  <si>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</si>
  <si>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</si>
  <si>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</si>
  <si>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</si>
  <si>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</si>
  <si>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</si>
  <si>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</si>
  <si>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</si>
  <si>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</si>
  <si>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</si>
  <si>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</si>
  <si>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</si>
  <si>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</si>
  <si>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</si>
  <si>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</si>
  <si>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</si>
  <si>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</si>
  <si>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</si>
  <si>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</si>
  <si>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</si>
  <si>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</si>
  <si>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</si>
  <si>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</si>
  <si>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</si>
  <si>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</si>
  <si>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</si>
  <si>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</si>
  <si>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</si>
  <si>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</si>
  <si>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</si>
  <si>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</si>
  <si>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</si>
  <si>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</si>
  <si>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</si>
  <si>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</si>
  <si>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</si>
  <si>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</si>
  <si>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</si>
  <si>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</si>
  <si>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</si>
  <si>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</si>
  <si>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</si>
  <si>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</si>
  <si>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</si>
  <si>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</si>
  <si>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</si>
  <si>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</si>
  <si>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</si>
  <si>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</si>
  <si>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</si>
  <si>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</si>
  <si>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</si>
  <si>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</si>
  <si>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</si>
  <si>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</si>
  <si>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</si>
  <si>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</si>
  <si>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</si>
  <si>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</si>
  <si>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</si>
  <si>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</si>
  <si>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</si>
  <si>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</si>
  <si>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</si>
  <si>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</si>
  <si>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</si>
  <si>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</si>
  <si>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</si>
  <si>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</si>
  <si>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</si>
  <si>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</si>
  <si>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</si>
  <si>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</si>
  <si>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</si>
  <si>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</si>
  <si>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</si>
  <si>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</si>
  <si>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</si>
  <si>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</si>
  <si>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</si>
  <si>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</si>
  <si>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</si>
  <si>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</si>
  <si>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</si>
  <si>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</si>
  <si>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</si>
  <si>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</si>
  <si>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</si>
  <si>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</si>
  <si>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</si>
  <si>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</si>
  <si>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</si>
  <si>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</si>
  <si>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</si>
  <si>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</si>
  <si>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</si>
  <si>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</si>
  <si>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</si>
  <si>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</si>
  <si>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</si>
  <si>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</si>
  <si>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</si>
  <si>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</si>
  <si>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</si>
  <si>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</si>
  <si>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</si>
  <si>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</si>
  <si>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</si>
  <si>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</si>
  <si>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</si>
  <si>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</si>
  <si>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</si>
  <si>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</si>
  <si>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</si>
  <si>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</si>
  <si>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</si>
  <si>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</si>
  <si>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</si>
  <si>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</si>
  <si>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</si>
  <si>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</si>
  <si>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</si>
  <si>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</si>
  <si>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</si>
  <si>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</si>
  <si>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</si>
  <si>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</si>
  <si>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</si>
  <si>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</si>
  <si>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</si>
  <si>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</si>
  <si>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</si>
  <si>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</si>
  <si>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</si>
  <si>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</si>
  <si>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</si>
  <si>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</si>
  <si>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</si>
  <si>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</si>
  <si>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</si>
  <si>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</si>
  <si>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</si>
  <si>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</si>
  <si>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</si>
  <si>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</si>
  <si>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</si>
  <si>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</si>
  <si>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</si>
  <si>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</si>
  <si>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</si>
  <si>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</si>
  <si>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</si>
  <si>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</si>
  <si>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</si>
  <si>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</si>
  <si>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</si>
  <si>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</si>
  <si>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</si>
  <si>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</si>
  <si>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</si>
  <si>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</si>
  <si>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</si>
  <si>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</si>
  <si>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</si>
  <si>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</si>
  <si>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</si>
  <si>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</si>
  <si>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</si>
  <si>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</si>
  <si>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</si>
  <si>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</si>
  <si>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</si>
  <si>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</si>
  <si>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</si>
  <si>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</si>
  <si>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</si>
  <si>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</si>
  <si>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</si>
  <si>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</si>
  <si>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</si>
  <si>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</si>
  <si>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</si>
  <si>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</si>
  <si>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</si>
  <si>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</si>
  <si>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</si>
  <si>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</si>
  <si>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</si>
  <si>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</si>
  <si>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</si>
  <si>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</si>
  <si>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</si>
  <si>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</si>
  <si>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</si>
  <si>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</si>
  <si>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</si>
  <si>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</si>
  <si>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</si>
  <si>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</si>
  <si>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</si>
  <si>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</si>
  <si>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</si>
  <si>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</si>
  <si>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</si>
  <si>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</si>
  <si>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</si>
  <si>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</si>
  <si>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</si>
  <si>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</si>
  <si>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</si>
  <si>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</si>
  <si>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</si>
  <si>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</si>
  <si>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</si>
  <si>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</si>
  <si>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</si>
  <si>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</si>
  <si>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</si>
  <si>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</si>
  <si>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</si>
  <si>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</si>
  <si>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</si>
  <si>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</si>
  <si>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</si>
  <si>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</si>
  <si>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</si>
  <si>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</si>
  <si>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</si>
  <si>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</si>
  <si>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</si>
  <si>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</si>
  <si>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</si>
  <si>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</si>
  <si>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</si>
  <si>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</si>
  <si>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</si>
  <si>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</si>
  <si>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</si>
  <si>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</si>
  <si>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</si>
  <si>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</si>
  <si>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</si>
  <si>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</si>
  <si>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</si>
  <si>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</si>
  <si>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</si>
  <si>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</si>
  <si>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</si>
  <si>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</si>
  <si>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</si>
  <si>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</si>
  <si>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</si>
  <si>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</si>
  <si>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</si>
  <si>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</si>
  <si>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</si>
  <si>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</si>
  <si>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</si>
  <si>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</si>
  <si>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</si>
  <si>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</si>
  <si>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</si>
  <si>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</si>
  <si>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</si>
  <si>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</si>
  <si>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</si>
  <si>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</si>
  <si>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</si>
  <si>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</si>
  <si>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</si>
  <si>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</si>
  <si>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</si>
  <si>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</si>
  <si>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</si>
  <si>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</si>
  <si>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</si>
  <si>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</si>
  <si>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</si>
  <si>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</si>
  <si>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</si>
  <si>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</si>
  <si>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</si>
  <si>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</si>
  <si>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</si>
  <si>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</si>
  <si>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</si>
  <si>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</si>
  <si>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</si>
  <si>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</si>
  <si>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</si>
  <si>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</si>
  <si>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</si>
  <si>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</si>
  <si>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</si>
  <si>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</si>
  <si>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</si>
  <si>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</si>
  <si>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</si>
  <si>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</si>
  <si>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</si>
  <si>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</si>
  <si>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</si>
  <si>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</si>
  <si>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</si>
  <si>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</si>
  <si>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</si>
  <si>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</si>
  <si>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</si>
  <si>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</si>
  <si>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</si>
  <si>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</si>
  <si>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</si>
  <si>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</si>
  <si>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</si>
  <si>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</si>
  <si>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</si>
  <si>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</si>
  <si>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</si>
  <si>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</si>
  <si>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</si>
  <si>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</si>
  <si>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</si>
  <si>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</si>
  <si>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</si>
  <si>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</si>
  <si>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</si>
  <si>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</si>
  <si>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</si>
  <si>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</si>
  <si>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</si>
  <si>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</si>
  <si>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</si>
  <si>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</si>
  <si>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</si>
  <si>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</si>
  <si>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</si>
  <si>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</si>
  <si>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</si>
  <si>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</si>
  <si>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</si>
  <si>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</si>
  <si>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</si>
  <si>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</si>
  <si>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</si>
  <si>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</si>
  <si>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</si>
  <si>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</si>
  <si>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</si>
  <si>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</si>
  <si>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</si>
  <si>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</si>
  <si>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</si>
  <si>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</si>
  <si>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</si>
  <si>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</si>
  <si>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</si>
  <si>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</si>
  <si>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</si>
  <si>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</si>
  <si>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</si>
  <si>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</si>
  <si>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</si>
  <si>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</si>
  <si>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</si>
  <si>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</si>
  <si>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</si>
  <si>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</si>
  <si>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</si>
  <si>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</si>
  <si>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</si>
  <si>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</si>
  <si>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</si>
  <si>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</si>
  <si>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</si>
  <si>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</si>
  <si>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</si>
  <si>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</si>
  <si>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</si>
  <si>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</si>
  <si>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</si>
  <si>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</si>
  <si>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</si>
  <si>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</si>
  <si>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</si>
  <si>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</si>
  <si>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</si>
  <si>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</si>
  <si>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</si>
  <si>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</si>
  <si>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</si>
  <si>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</si>
  <si>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</si>
  <si>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</si>
  <si>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</si>
  <si>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</si>
  <si>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</si>
  <si>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</si>
  <si>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</si>
  <si>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</si>
  <si>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</si>
  <si>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</si>
  <si>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</si>
  <si>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</si>
  <si>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</si>
  <si>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</si>
  <si>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</si>
  <si>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</si>
  <si>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</si>
  <si>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</si>
  <si>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</si>
  <si>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</si>
  <si>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</si>
  <si>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</si>
  <si>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</si>
  <si>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</si>
  <si>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</si>
  <si>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</si>
  <si>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</si>
  <si>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</si>
  <si>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</si>
  <si>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</si>
  <si>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</si>
  <si>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</si>
  <si>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</si>
  <si>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</si>
  <si>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</si>
  <si>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</si>
  <si>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</si>
  <si>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</si>
  <si>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</si>
  <si>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</si>
  <si>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</si>
  <si>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</si>
  <si>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</si>
  <si>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</si>
  <si>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</si>
  <si>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</si>
  <si>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</si>
  <si>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</si>
  <si>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</si>
  <si>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</si>
  <si>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</si>
  <si>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</si>
  <si>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</si>
  <si>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</si>
  <si>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</si>
  <si>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</si>
  <si>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</si>
  <si>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</si>
  <si>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</si>
  <si>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</si>
  <si>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</si>
  <si>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</si>
  <si>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</si>
  <si>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</si>
  <si>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</si>
  <si>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</si>
  <si>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</si>
  <si>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</si>
  <si>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</si>
  <si>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</si>
  <si>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</si>
  <si>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</si>
  <si>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</si>
  <si>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</si>
  <si>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</si>
  <si>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</si>
  <si>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</si>
  <si>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</si>
  <si>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</si>
  <si>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</si>
  <si>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</si>
  <si>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</si>
  <si>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</si>
  <si>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</si>
  <si>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</si>
  <si>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</si>
  <si>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</si>
  <si>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</si>
  <si>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</si>
  <si>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</si>
  <si>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</si>
  <si>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</si>
  <si>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</si>
  <si>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</si>
  <si>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</si>
  <si>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</si>
  <si>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</si>
  <si>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</si>
  <si>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</si>
  <si>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</si>
  <si>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</si>
  <si>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</si>
  <si>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</si>
  <si>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</si>
  <si>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</si>
  <si>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</si>
  <si>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</si>
  <si>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</si>
  <si>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</si>
  <si>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</si>
  <si>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</si>
  <si>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</si>
  <si>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</si>
  <si>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</si>
  <si>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</si>
  <si>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</si>
  <si>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</si>
  <si>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</si>
  <si>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</si>
  <si>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</si>
  <si>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</si>
  <si>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</si>
  <si>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</si>
  <si>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</si>
  <si>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</si>
  <si>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</si>
  <si>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</si>
  <si>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</si>
  <si>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</si>
  <si>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</si>
  <si>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</si>
  <si>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</si>
  <si>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</si>
  <si>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</si>
  <si>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</si>
  <si>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</si>
  <si>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</si>
  <si>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</si>
  <si>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</si>
  <si>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</si>
  <si>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</si>
  <si>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</si>
  <si>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</si>
  <si>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</si>
  <si>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</si>
  <si>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</si>
  <si>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</si>
  <si>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</si>
  <si>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</si>
  <si>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</si>
  <si>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</si>
  <si>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</si>
  <si>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</si>
  <si>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</si>
  <si>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</si>
  <si>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</si>
  <si>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</si>
  <si>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</si>
  <si>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</si>
  <si>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</si>
  <si>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</si>
  <si>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</si>
  <si>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</si>
  <si>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</si>
  <si>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</si>
  <si>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</si>
  <si>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</si>
  <si>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</si>
  <si>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</si>
  <si>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</si>
  <si>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</si>
  <si>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</si>
  <si>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</si>
  <si>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</si>
  <si>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</si>
  <si>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</si>
  <si>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</si>
  <si>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</si>
  <si>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</si>
  <si>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</si>
  <si>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</si>
  <si>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</si>
  <si>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</si>
  <si>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</si>
  <si>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</si>
  <si>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</si>
  <si>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</si>
  <si>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</si>
  <si>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</si>
  <si>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</si>
  <si>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</si>
  <si>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</si>
  <si>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</si>
  <si>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</si>
  <si>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</si>
  <si>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</si>
  <si>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</si>
  <si>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</si>
  <si>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</si>
  <si>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</si>
  <si>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</si>
  <si>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</si>
  <si>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</si>
  <si>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</si>
  <si>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</si>
  <si>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</si>
  <si>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</si>
  <si>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</si>
  <si>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</si>
  <si>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</si>
  <si>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</si>
  <si>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</si>
  <si>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</si>
  <si>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</si>
  <si>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</si>
  <si>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</si>
  <si>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</si>
  <si>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</si>
  <si>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</si>
  <si>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</si>
  <si>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</si>
  <si>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</si>
  <si>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</si>
  <si>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</si>
  <si>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</si>
  <si>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</si>
  <si>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</si>
  <si>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</si>
  <si>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</si>
  <si>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</si>
  <si>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</si>
  <si>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</si>
  <si>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</si>
  <si>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</si>
  <si>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</si>
  <si>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</si>
  <si>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</si>
  <si>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</si>
  <si>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</si>
  <si>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</si>
  <si>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</si>
  <si>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</si>
  <si>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</si>
  <si>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</si>
  <si>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</si>
  <si>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</si>
  <si>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</si>
  <si>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</si>
  <si>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</si>
  <si>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</si>
  <si>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</si>
  <si>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</si>
  <si>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</si>
  <si>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</si>
  <si>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</si>
  <si>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</si>
  <si>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</si>
  <si>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</si>
  <si>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</si>
  <si>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</si>
  <si>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</si>
  <si>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</si>
  <si>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</si>
  <si>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</si>
  <si>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</si>
  <si>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</si>
  <si>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</si>
  <si>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</si>
  <si>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</si>
  <si>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</si>
  <si>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</si>
  <si>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</si>
  <si>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</si>
  <si>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</si>
  <si>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</si>
  <si>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</si>
  <si>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</si>
  <si>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</si>
  <si>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</si>
  <si>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</si>
  <si>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</si>
  <si>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</si>
  <si>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</si>
  <si>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</si>
  <si>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</si>
  <si>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</si>
  <si>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</si>
  <si>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</si>
  <si>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</si>
  <si>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</si>
  <si>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</si>
  <si>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</si>
  <si>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</si>
  <si>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</si>
  <si>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</si>
  <si>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</si>
  <si>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</si>
  <si>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</si>
  <si>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</si>
  <si>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</si>
  <si>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</si>
  <si>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</si>
  <si>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</si>
  <si>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</si>
  <si>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</si>
  <si>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</si>
  <si>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</si>
  <si>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</si>
  <si>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</si>
  <si>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</si>
  <si>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</si>
  <si>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</si>
  <si>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</si>
  <si>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</si>
  <si>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</si>
  <si>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</si>
  <si>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</si>
  <si>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</si>
  <si>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</si>
  <si>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</si>
  <si>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</si>
  <si>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</si>
  <si>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</si>
  <si>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</si>
  <si>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</si>
  <si>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</si>
  <si>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</si>
  <si>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</si>
  <si>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</si>
  <si>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</si>
  <si>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</si>
  <si>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</si>
  <si>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</si>
  <si>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</si>
  <si>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</si>
  <si>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</si>
  <si>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</si>
  <si>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</si>
  <si>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</si>
  <si>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</si>
  <si>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</si>
  <si>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</si>
  <si>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</si>
  <si>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</si>
  <si>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</si>
  <si>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</si>
  <si>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</si>
  <si>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</si>
  <si>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</si>
  <si>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</si>
  <si>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</si>
  <si>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</si>
  <si>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</si>
  <si>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</si>
  <si>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</si>
  <si>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</si>
  <si>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</si>
  <si>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</si>
  <si>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</si>
  <si>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</si>
  <si>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</si>
  <si>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</si>
  <si>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</si>
  <si>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</si>
  <si>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</si>
  <si>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</si>
  <si>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</si>
  <si>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</si>
  <si>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</si>
  <si>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</si>
  <si>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</si>
  <si>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</si>
  <si>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</si>
  <si>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</si>
  <si>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</si>
  <si>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</si>
  <si>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</si>
  <si>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</si>
  <si>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</si>
  <si>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</si>
  <si>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</si>
  <si>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</si>
  <si>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</si>
  <si>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</si>
  <si>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</si>
  <si>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</si>
  <si>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</si>
  <si>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</si>
  <si>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</si>
  <si>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</si>
  <si>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</si>
  <si>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</si>
  <si>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</si>
  <si>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</si>
  <si>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</si>
  <si>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</si>
  <si>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</si>
  <si>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</si>
  <si>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</si>
  <si>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</si>
  <si>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</si>
  <si>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</si>
  <si>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</si>
  <si>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</si>
  <si>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</si>
  <si>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</si>
  <si>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</si>
  <si>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</si>
  <si>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</si>
  <si>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</si>
  <si>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</si>
  <si>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</si>
  <si>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</si>
  <si>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</si>
  <si>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</si>
  <si>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</si>
  <si>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</si>
  <si>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</si>
  <si>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</si>
  <si>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</si>
  <si>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</si>
  <si>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</si>
  <si>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</si>
  <si>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</si>
  <si>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</si>
  <si>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</si>
  <si>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</si>
  <si>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</si>
  <si>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</si>
  <si>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</si>
  <si>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</si>
  <si>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</si>
  <si>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</si>
  <si>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</si>
  <si>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</si>
  <si>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</si>
  <si>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</si>
  <si>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</si>
  <si>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</si>
  <si>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</si>
  <si>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</si>
  <si>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</si>
  <si>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</si>
  <si>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</si>
  <si>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</si>
  <si>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</si>
  <si>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</si>
  <si>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</si>
  <si>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</si>
  <si>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</si>
  <si>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</si>
  <si>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</si>
  <si>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</si>
  <si>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</si>
  <si>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</si>
  <si>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</si>
  <si>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</si>
  <si>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</si>
  <si>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</si>
  <si>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</si>
  <si>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</si>
  <si>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</si>
  <si>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</si>
  <si>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</si>
  <si>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</si>
  <si>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</si>
  <si>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</si>
  <si>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</si>
  <si>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</si>
  <si>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</si>
  <si>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</si>
  <si>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</si>
  <si>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</si>
  <si>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</si>
  <si>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</si>
  <si>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</si>
  <si>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</si>
  <si>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</si>
  <si>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</si>
  <si>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</si>
  <si>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</si>
  <si>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</si>
  <si>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</si>
  <si>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</si>
  <si>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</si>
  <si>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</si>
  <si>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</si>
  <si>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</si>
  <si>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</si>
  <si>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</si>
  <si>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</si>
  <si>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</si>
  <si>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</si>
  <si>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</si>
  <si>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</si>
  <si>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</si>
  <si>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</si>
  <si>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</si>
  <si>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</si>
  <si>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</si>
  <si>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</si>
  <si>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</si>
  <si>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</si>
  <si>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</si>
  <si>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</si>
  <si>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</si>
  <si>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</si>
  <si>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</si>
  <si>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</si>
  <si>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</si>
  <si>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</si>
  <si>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</si>
  <si>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</si>
  <si>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</si>
  <si>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</si>
  <si>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</si>
  <si>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</si>
  <si>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</si>
  <si>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</si>
  <si>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</si>
  <si>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</si>
  <si>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</si>
  <si>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</si>
  <si>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</si>
  <si>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</si>
  <si>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</si>
  <si>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</si>
  <si>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</si>
  <si>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</si>
  <si>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</si>
  <si>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</si>
  <si>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</si>
  <si>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</si>
  <si>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</si>
  <si>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</si>
  <si>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</si>
  <si>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</si>
  <si>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</si>
  <si>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</si>
  <si>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</si>
  <si>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</si>
  <si>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</si>
  <si>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</si>
  <si>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</si>
  <si>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</si>
  <si>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</si>
  <si>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</si>
  <si>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</si>
  <si>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</si>
  <si>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</si>
  <si>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</si>
  <si>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</si>
  <si>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</si>
  <si>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</si>
  <si>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</si>
  <si>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</si>
  <si>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</si>
  <si>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</si>
  <si>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</si>
  <si>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</si>
  <si>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</si>
  <si>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</si>
  <si>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</si>
  <si>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</si>
  <si>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</si>
  <si>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</si>
  <si>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</si>
  <si>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</si>
  <si>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</si>
  <si>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</si>
  <si>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</si>
  <si>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</si>
  <si>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</si>
  <si>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</si>
  <si>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</si>
  <si>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</si>
  <si>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</si>
  <si>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</si>
  <si>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</si>
  <si>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</si>
  <si>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</si>
  <si>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</si>
  <si>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</si>
  <si>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</si>
  <si>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</si>
  <si>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</si>
  <si>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</si>
  <si>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</si>
  <si>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</si>
  <si>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</si>
  <si>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</si>
  <si>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</si>
  <si>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</si>
  <si>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</si>
  <si>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</si>
  <si>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</si>
  <si>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</si>
  <si>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</si>
  <si>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</si>
  <si>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</si>
  <si>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</si>
  <si>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</si>
  <si>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</si>
  <si>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</si>
  <si>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</si>
  <si>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</si>
  <si>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</si>
  <si>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</si>
  <si>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</si>
  <si>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</si>
  <si>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</si>
  <si>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</si>
  <si>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</si>
  <si>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</si>
  <si>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</si>
  <si>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</si>
  <si>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</si>
  <si>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</si>
  <si>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</si>
  <si>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</si>
  <si>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</si>
  <si>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</si>
  <si>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</si>
  <si>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</si>
  <si>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</si>
  <si>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</si>
  <si>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</si>
  <si>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</si>
  <si>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</si>
  <si>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</si>
  <si>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</si>
  <si>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</si>
  <si>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</si>
  <si>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</si>
  <si>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</si>
  <si>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</si>
  <si>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</si>
  <si>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</si>
  <si>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</si>
  <si>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</si>
  <si>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</si>
  <si>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</si>
  <si>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</si>
  <si>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</si>
  <si>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</si>
  <si>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</si>
  <si>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</si>
  <si>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</si>
  <si>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</si>
  <si>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</si>
  <si>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</si>
  <si>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</si>
  <si>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</si>
  <si>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</si>
  <si>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</si>
  <si>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</si>
  <si>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</si>
  <si>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</si>
  <si>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</si>
  <si>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</si>
  <si>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</si>
  <si>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</si>
  <si>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</si>
  <si>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</si>
  <si>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</si>
  <si>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</si>
  <si>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</si>
  <si>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</si>
  <si>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</si>
  <si>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</si>
  <si>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</si>
  <si>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</si>
  <si>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</si>
  <si>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</si>
  <si>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</si>
  <si>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</si>
  <si>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</si>
  <si>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</si>
  <si>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</si>
  <si>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</si>
  <si>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</si>
  <si>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</si>
  <si>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</si>
  <si>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</si>
  <si>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</si>
  <si>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</si>
  <si>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</si>
  <si>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</si>
  <si>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</si>
  <si>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</si>
  <si>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</si>
  <si>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</si>
  <si>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</si>
  <si>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</si>
  <si>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</si>
  <si>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</si>
  <si>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</si>
  <si>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</si>
  <si>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</si>
  <si>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</si>
  <si>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</si>
  <si>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</si>
  <si>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</si>
  <si>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</si>
  <si>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</si>
  <si>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</si>
  <si>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</si>
  <si>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</si>
  <si>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</si>
  <si>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</si>
  <si>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</si>
  <si>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</si>
  <si>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</si>
  <si>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</si>
  <si>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</si>
  <si>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</si>
  <si>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</si>
  <si>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</si>
  <si>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</si>
  <si>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</si>
  <si>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</si>
  <si>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</si>
  <si>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</si>
  <si>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</si>
  <si>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</si>
  <si>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</si>
  <si>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</si>
  <si>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</si>
  <si>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</si>
  <si>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</si>
  <si>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</si>
  <si>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</si>
  <si>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</si>
  <si>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</si>
  <si>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</si>
  <si>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</si>
  <si>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</si>
  <si>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</si>
  <si>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</si>
  <si>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</si>
  <si>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</si>
  <si>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</si>
  <si>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</si>
  <si>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</si>
  <si>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</si>
  <si>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</si>
  <si>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</si>
  <si>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</si>
  <si>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</si>
  <si>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</si>
  <si>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</si>
  <si>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</si>
  <si>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</si>
  <si>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</si>
  <si>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</si>
  <si>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</si>
  <si>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</si>
  <si>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</si>
  <si>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</si>
  <si>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</si>
  <si>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</si>
  <si>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</si>
  <si>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</si>
  <si>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</si>
  <si>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</si>
  <si>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</si>
  <si>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</si>
  <si>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</si>
  <si>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</si>
  <si>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</si>
  <si>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</si>
  <si>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</si>
  <si>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</si>
  <si>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</si>
  <si>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</si>
  <si>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</si>
  <si>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</si>
  <si>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</si>
  <si>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</si>
  <si>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</si>
  <si>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</si>
  <si>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</si>
  <si>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</si>
  <si>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</si>
  <si>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</si>
  <si>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</si>
  <si>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</si>
  <si>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</si>
  <si>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</si>
  <si>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</si>
  <si>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</si>
  <si>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</si>
  <si>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</si>
  <si>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</si>
  <si>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</si>
  <si>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</si>
  <si>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</si>
  <si>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</si>
  <si>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</si>
  <si>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</si>
  <si>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</si>
  <si>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</si>
  <si>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</si>
  <si>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</si>
  <si>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</si>
  <si>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</si>
  <si>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</si>
  <si>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</si>
  <si>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</si>
  <si>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</si>
  <si>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</si>
  <si>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</si>
  <si>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</si>
  <si>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</si>
  <si>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</si>
  <si>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</si>
  <si>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</si>
  <si>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</si>
  <si>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</si>
  <si>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</si>
  <si>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</si>
  <si>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</si>
  <si>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</si>
  <si>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</si>
  <si>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</si>
  <si>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</si>
  <si>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</si>
  <si>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</si>
  <si>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</si>
  <si>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</si>
  <si>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</si>
  <si>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</si>
  <si>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</si>
  <si>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</si>
  <si>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</si>
  <si>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</si>
  <si>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</si>
  <si>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</si>
  <si>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</si>
  <si>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</si>
  <si>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</si>
  <si>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</si>
  <si>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</si>
  <si>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</si>
  <si>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</si>
  <si>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</si>
  <si>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</si>
  <si>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</si>
  <si>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</si>
  <si>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</si>
  <si>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</si>
  <si>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</si>
  <si>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</si>
  <si>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</si>
  <si>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</si>
  <si>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</si>
  <si>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</si>
  <si>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</si>
  <si>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</si>
  <si>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</si>
  <si>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</si>
  <si>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</si>
  <si>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</si>
  <si>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</si>
  <si>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</si>
  <si>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</si>
  <si>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</si>
  <si>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</si>
  <si>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</si>
  <si>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</si>
  <si>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</si>
  <si>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</si>
  <si>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</si>
  <si>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</si>
  <si>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</si>
  <si>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</si>
  <si>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</si>
  <si>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</si>
  <si>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</si>
  <si>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</si>
  <si>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</si>
  <si>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</si>
  <si>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</si>
  <si>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</si>
  <si>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</si>
  <si>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</si>
  <si>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</si>
  <si>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</si>
  <si>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</si>
  <si>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</si>
  <si>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</si>
  <si>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</si>
  <si>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</si>
  <si>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</si>
  <si>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</si>
  <si>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</si>
  <si>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</si>
  <si>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</si>
  <si>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</si>
  <si>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</si>
  <si>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</si>
  <si>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</si>
  <si>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</si>
  <si>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</si>
  <si>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</si>
  <si>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</si>
  <si>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</si>
  <si>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</si>
  <si>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</si>
  <si>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</si>
  <si>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</si>
  <si>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</si>
  <si>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</si>
  <si>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</si>
  <si>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</si>
  <si>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</si>
  <si>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</si>
  <si>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</si>
  <si>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</si>
  <si>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</si>
  <si>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</si>
  <si>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</si>
  <si>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</si>
  <si>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</si>
  <si>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</si>
  <si>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</si>
  <si>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</si>
  <si>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</si>
  <si>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</si>
  <si>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</si>
  <si>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</si>
  <si>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</si>
  <si>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</si>
  <si>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</si>
  <si>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</si>
  <si>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</si>
  <si>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</si>
  <si>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</si>
  <si>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</si>
  <si>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</si>
  <si>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</si>
  <si>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</si>
  <si>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</si>
  <si>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</si>
  <si>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</si>
  <si>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</si>
  <si>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</si>
  <si>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</si>
  <si>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</si>
  <si>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</si>
  <si>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</si>
  <si>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</si>
  <si>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</si>
  <si>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</si>
  <si>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</si>
  <si>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</si>
  <si>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</si>
  <si>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</si>
  <si>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</si>
  <si>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</si>
  <si>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</si>
  <si>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</si>
  <si>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</si>
  <si>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</si>
  <si>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</si>
  <si>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</si>
  <si>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</si>
  <si>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</si>
  <si>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</si>
  <si>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</si>
  <si>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</si>
  <si>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</si>
  <si>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</si>
  <si>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</si>
  <si>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</si>
  <si>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</si>
  <si>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</si>
  <si>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</si>
  <si>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</si>
  <si>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</si>
  <si>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</si>
  <si>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</si>
  <si>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</si>
  <si>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</si>
  <si>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</si>
  <si>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</si>
  <si>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</si>
  <si>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</si>
  <si>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</si>
  <si>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</si>
  <si>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</si>
  <si>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</si>
  <si>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</si>
  <si>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</si>
  <si>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</si>
  <si>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</si>
  <si>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</si>
  <si>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</si>
  <si>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</si>
  <si>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</si>
  <si>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</si>
  <si>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</si>
  <si>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</si>
  <si>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</si>
  <si>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</si>
  <si>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</si>
  <si>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</si>
  <si>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</si>
  <si>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</si>
  <si>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</si>
  <si>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</si>
  <si>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</si>
  <si>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</si>
  <si>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</si>
  <si>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</si>
  <si>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</si>
  <si>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</si>
  <si>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</si>
  <si>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</si>
  <si>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</si>
  <si>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</si>
  <si>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</si>
  <si>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</si>
  <si>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</si>
  <si>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</si>
  <si>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</si>
  <si>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</si>
  <si>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</si>
  <si>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</si>
  <si>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</si>
  <si>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</si>
  <si>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</si>
  <si>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</si>
  <si>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</si>
  <si>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</si>
  <si>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</si>
  <si>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</si>
  <si>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</si>
  <si>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</si>
  <si>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</si>
  <si>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</si>
  <si>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</si>
  <si>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</si>
  <si>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</si>
  <si>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</si>
  <si>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</si>
  <si>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</si>
  <si>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</si>
  <si>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</si>
  <si>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</si>
  <si>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</si>
  <si>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</si>
  <si>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</si>
  <si>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</si>
  <si>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</si>
  <si>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</si>
  <si>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</si>
  <si>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</si>
  <si>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</si>
  <si>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</si>
  <si>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</si>
  <si>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</si>
  <si>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</si>
  <si>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</si>
  <si>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</si>
  <si>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</si>
  <si>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</si>
  <si>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</si>
  <si>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</si>
  <si>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</si>
  <si>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</si>
  <si>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</si>
  <si>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</si>
  <si>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</si>
  <si>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</si>
  <si>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</si>
  <si>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</si>
  <si>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</si>
  <si>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</si>
  <si>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</si>
  <si>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</si>
  <si>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</si>
  <si>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</si>
  <si>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</si>
  <si>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</si>
  <si>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</si>
  <si>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</si>
  <si>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</si>
  <si>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</si>
  <si>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</si>
  <si>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</si>
  <si>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</si>
  <si>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</si>
  <si>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</si>
  <si>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</si>
  <si>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</si>
  <si>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</si>
  <si>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</si>
  <si>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</si>
  <si>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</si>
  <si>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</si>
  <si>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</si>
  <si>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</si>
  <si>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</si>
  <si>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</si>
  <si>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</si>
  <si>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</si>
  <si>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</si>
  <si>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</si>
  <si>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</si>
  <si>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</si>
  <si>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</si>
  <si>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</si>
  <si>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</si>
  <si>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</si>
  <si>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</si>
  <si>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</si>
  <si>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</si>
  <si>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</si>
  <si>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</si>
  <si>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</si>
  <si>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</si>
  <si>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</si>
  <si>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</si>
  <si>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</si>
  <si>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</si>
  <si>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</si>
  <si>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</si>
  <si>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</si>
  <si>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</si>
  <si>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</si>
  <si>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</si>
  <si>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</si>
  <si>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</si>
  <si>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</si>
  <si>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</si>
  <si>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</si>
  <si>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</si>
  <si>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</si>
  <si>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</si>
  <si>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</si>
  <si>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</si>
  <si>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</si>
  <si>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</si>
  <si>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</si>
  <si>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</si>
  <si>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</si>
  <si>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</si>
  <si>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</si>
  <si>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</si>
  <si>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</si>
  <si>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</si>
  <si>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</si>
  <si>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</si>
  <si>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</si>
  <si>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</si>
  <si>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</si>
  <si>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</si>
  <si>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</si>
  <si>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</si>
  <si>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</si>
  <si>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</si>
  <si>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</si>
  <si>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</si>
  <si>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</si>
  <si>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</si>
  <si>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</si>
  <si>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</si>
  <si>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</si>
  <si>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</si>
  <si>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</si>
  <si>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</si>
  <si>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</si>
  <si>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</si>
  <si>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</si>
  <si>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</si>
  <si>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</si>
  <si>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</si>
  <si>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</si>
  <si>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</si>
  <si>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</si>
  <si>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</si>
  <si>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</si>
  <si>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</si>
  <si>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</si>
  <si>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</si>
  <si>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</si>
  <si>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</si>
  <si>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</si>
  <si>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</si>
  <si>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</si>
  <si>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</si>
  <si>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</si>
  <si>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</si>
  <si>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</si>
  <si>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</si>
  <si>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</si>
  <si>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</si>
  <si>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</si>
  <si>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</si>
  <si>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</si>
  <si>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</si>
  <si>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</si>
  <si>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</si>
  <si>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</si>
  <si>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</si>
  <si>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</si>
  <si>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</si>
  <si>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</si>
  <si>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</si>
  <si>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</si>
  <si>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</si>
  <si>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</si>
  <si>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</si>
  <si>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</si>
  <si>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</si>
  <si>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</si>
  <si>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</si>
  <si>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</si>
  <si>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</si>
  <si>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</si>
  <si>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</si>
  <si>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</si>
  <si>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</si>
  <si>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</si>
  <si>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</si>
  <si>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</si>
  <si>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</si>
  <si>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</si>
  <si>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</si>
  <si>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</si>
  <si>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</si>
  <si>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</si>
  <si>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</si>
  <si>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</si>
  <si>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</si>
  <si>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</si>
  <si>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</si>
  <si>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</si>
  <si>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</si>
  <si>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</si>
  <si>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</si>
  <si>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</si>
  <si>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</si>
  <si>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</si>
  <si>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</si>
  <si>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</si>
  <si>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</si>
  <si>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</si>
  <si>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</si>
  <si>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</si>
  <si>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</si>
  <si>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</si>
  <si>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</si>
  <si>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</si>
  <si>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</si>
  <si>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</si>
  <si>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</si>
  <si>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</si>
  <si>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</si>
  <si>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</si>
  <si>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</si>
  <si>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</si>
  <si>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</si>
  <si>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</si>
  <si>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</si>
  <si>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</si>
  <si>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</si>
  <si>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</si>
  <si>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</si>
  <si>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</si>
  <si>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</si>
  <si>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</si>
  <si>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</si>
  <si>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</si>
  <si>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</si>
  <si>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</si>
  <si>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</si>
  <si>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</si>
  <si>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</si>
  <si>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</si>
  <si>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</si>
  <si>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</si>
  <si>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</si>
  <si>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</si>
  <si>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</si>
  <si>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</si>
  <si>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</si>
  <si>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</si>
  <si>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</si>
  <si>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</si>
  <si>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</si>
  <si>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</si>
  <si>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</si>
  <si>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</si>
  <si>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</si>
  <si>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</si>
  <si>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</si>
  <si>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</si>
  <si>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</si>
  <si>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</si>
  <si>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</si>
  <si>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</si>
  <si>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</si>
  <si>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</si>
  <si>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</si>
  <si>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</si>
  <si>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</si>
  <si>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</si>
  <si>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</si>
  <si>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</si>
  <si>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</si>
  <si>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</si>
  <si>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</si>
  <si>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</si>
  <si>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</si>
  <si>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</si>
  <si>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</si>
  <si>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</si>
  <si>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</si>
  <si>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</si>
  <si>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</si>
  <si>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</si>
  <si>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</si>
  <si>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</si>
  <si>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</si>
  <si>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</si>
  <si>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</si>
  <si>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</si>
  <si>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</si>
  <si>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</si>
  <si>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</si>
  <si>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</si>
  <si>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</si>
  <si>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</si>
  <si>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</si>
  <si>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</si>
  <si>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</si>
  <si>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</si>
  <si>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</si>
  <si>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</si>
  <si>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</si>
  <si>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</si>
  <si>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</si>
  <si>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</si>
  <si>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</si>
  <si>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</si>
  <si>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</si>
  <si>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</si>
  <si>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</si>
  <si>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</si>
  <si>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</si>
  <si>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</si>
  <si>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</si>
  <si>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</si>
  <si>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</si>
  <si>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</si>
  <si>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</si>
  <si>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</si>
  <si>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</si>
  <si>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</si>
  <si>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</si>
  <si>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</si>
  <si>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</si>
  <si>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</si>
  <si>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</si>
  <si>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</si>
  <si>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</si>
  <si>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</si>
  <si>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</si>
  <si>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</si>
  <si>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</si>
  <si>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</si>
  <si>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</si>
  <si>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</si>
  <si>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</si>
  <si>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</si>
  <si>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</si>
  <si>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</si>
  <si>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</si>
  <si>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</si>
  <si>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</si>
  <si>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</si>
  <si>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</si>
  <si>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</si>
  <si>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</si>
  <si>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</si>
  <si>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</si>
  <si>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</si>
  <si>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</si>
  <si>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</si>
  <si>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</si>
  <si>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</si>
  <si>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</si>
  <si>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</si>
  <si>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</si>
  <si>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</si>
  <si>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</si>
  <si>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</si>
  <si>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</si>
  <si>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</si>
  <si>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</si>
  <si>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</si>
  <si>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</si>
  <si>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</si>
  <si>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</si>
  <si>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</si>
  <si>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</si>
  <si>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</si>
  <si>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</si>
  <si>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</si>
  <si>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</si>
  <si>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</si>
  <si>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</si>
  <si>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</si>
  <si>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</si>
  <si>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</si>
  <si>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</si>
  <si>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</si>
  <si>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</si>
  <si>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</si>
  <si>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</si>
  <si>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</si>
  <si>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</si>
  <si>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</si>
  <si>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</si>
  <si>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</si>
  <si>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</si>
  <si>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</si>
  <si>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</si>
  <si>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</si>
  <si>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</si>
  <si>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</si>
  <si>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</si>
  <si>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</si>
  <si>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</si>
  <si>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</si>
  <si>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</si>
  <si>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</si>
  <si>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</si>
  <si>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</si>
  <si>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</si>
  <si>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</si>
  <si>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</si>
  <si>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</si>
  <si>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</si>
  <si>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</si>
  <si>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</si>
  <si>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</si>
  <si>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</si>
  <si>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</si>
  <si>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</si>
  <si>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</si>
  <si>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</si>
  <si>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</si>
  <si>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</si>
  <si>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</si>
  <si>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</si>
  <si>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</si>
  <si>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</si>
  <si>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</si>
  <si>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</si>
  <si>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</si>
  <si>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</si>
  <si>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</si>
  <si>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</si>
  <si>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</si>
  <si>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</si>
  <si>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</si>
  <si>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</si>
  <si>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</si>
  <si>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</si>
  <si>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</si>
  <si>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</si>
  <si>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</si>
  <si>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</si>
  <si>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</si>
  <si>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</si>
  <si>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</si>
  <si>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</si>
  <si>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</si>
  <si>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</si>
  <si>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</si>
  <si>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</si>
  <si>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</si>
  <si>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</si>
  <si>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</si>
  <si>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</si>
  <si>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</si>
  <si>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</si>
  <si>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</si>
  <si>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</si>
  <si>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</si>
  <si>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</si>
  <si>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</si>
  <si>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</si>
  <si>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</si>
  <si>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</si>
  <si>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</si>
  <si>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</si>
  <si>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</si>
  <si>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</si>
  <si>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</si>
  <si>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</si>
  <si>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</si>
  <si>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</si>
  <si>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</si>
  <si>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</si>
  <si>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</si>
  <si>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</si>
  <si>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</si>
  <si>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</si>
  <si>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</si>
  <si>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</si>
  <si>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</si>
  <si>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</si>
  <si>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</si>
  <si>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</si>
  <si>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</si>
  <si>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</si>
  <si>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</si>
  <si>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</si>
  <si>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</si>
  <si>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</si>
  <si>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</si>
  <si>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</si>
  <si>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</si>
  <si>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</si>
  <si>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</si>
  <si>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</si>
  <si>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</si>
  <si>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</si>
  <si>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</si>
  <si>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</si>
  <si>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</si>
  <si>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</si>
  <si>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</si>
  <si>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</si>
  <si>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</si>
  <si>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</si>
  <si>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</si>
  <si>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</si>
  <si>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</si>
  <si>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</si>
  <si>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</si>
  <si>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</si>
  <si>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</si>
  <si>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</si>
  <si>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</si>
  <si>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</si>
  <si>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</si>
  <si>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</si>
  <si>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</si>
  <si>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</si>
  <si>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</si>
  <si>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</si>
  <si>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</si>
  <si>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</si>
  <si>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</si>
  <si>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</si>
  <si>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</si>
  <si>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</si>
  <si>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</si>
  <si>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</si>
  <si>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</si>
  <si>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</si>
  <si>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</si>
  <si>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</si>
  <si>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</si>
  <si>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</si>
  <si>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</si>
  <si>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</si>
  <si>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</si>
  <si>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</si>
  <si>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</si>
  <si>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</si>
  <si>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</si>
  <si>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</si>
  <si>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</si>
  <si>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</si>
  <si>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</si>
  <si>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</si>
  <si>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</si>
  <si>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</si>
  <si>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</si>
  <si>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</si>
  <si>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</si>
  <si>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</si>
  <si>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</si>
  <si>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</si>
  <si>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</si>
  <si>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</si>
  <si>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</si>
  <si>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</si>
  <si>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</si>
  <si>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</si>
  <si>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</si>
  <si>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</si>
  <si>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</si>
  <si>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</si>
  <si>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</si>
  <si>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</si>
  <si>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</si>
  <si>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</si>
  <si>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</si>
  <si>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</si>
  <si>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</si>
  <si>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</si>
  <si>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</si>
  <si>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</si>
  <si>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</si>
  <si>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</si>
  <si>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</si>
  <si>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</si>
  <si>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</si>
  <si>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</si>
  <si>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</si>
  <si>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</si>
  <si>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</si>
  <si>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</si>
  <si>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</si>
  <si>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</si>
  <si>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</si>
  <si>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</si>
  <si>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</si>
  <si>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</si>
  <si>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</si>
  <si>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</si>
  <si>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</si>
  <si>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</si>
  <si>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</si>
  <si>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</si>
  <si>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</si>
  <si>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</si>
  <si>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</si>
  <si>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</si>
  <si>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</si>
  <si>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</si>
  <si>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</si>
  <si>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</si>
  <si>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</si>
  <si>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</si>
  <si>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</si>
  <si>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</si>
  <si>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</si>
  <si>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</si>
  <si>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</si>
  <si>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</si>
  <si>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</si>
  <si>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</si>
  <si>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</si>
  <si>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</si>
  <si>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</si>
  <si>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</si>
  <si>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</si>
  <si>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</si>
  <si>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</si>
  <si>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</si>
  <si>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</si>
  <si>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</si>
  <si>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</si>
  <si>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</si>
  <si>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</si>
  <si>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</si>
  <si>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</si>
  <si>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</si>
  <si>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</si>
  <si>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</si>
  <si>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</si>
  <si>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</si>
  <si>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</si>
  <si>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</si>
  <si>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</si>
  <si>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</si>
  <si>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</si>
  <si>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</si>
  <si>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</si>
  <si>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</si>
  <si>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</si>
  <si>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</si>
  <si>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</si>
  <si>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</si>
  <si>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</si>
  <si>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</si>
  <si>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</si>
  <si>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</si>
  <si>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</si>
  <si>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</si>
  <si>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</si>
  <si>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</si>
  <si>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</si>
  <si>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</si>
  <si>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</si>
  <si>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</si>
  <si>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</si>
  <si>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</si>
  <si>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</si>
  <si>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</si>
  <si>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</si>
  <si>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</si>
  <si>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</si>
  <si>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</si>
  <si>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</si>
  <si>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</si>
  <si>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</si>
  <si>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</si>
  <si>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</si>
  <si>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</si>
  <si>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</si>
  <si>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</si>
  <si>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</si>
  <si>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</si>
  <si>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</si>
  <si>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</si>
  <si>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</si>
  <si>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</si>
  <si>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</si>
  <si>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</si>
  <si>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</si>
  <si>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</si>
  <si>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</si>
  <si>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</si>
  <si>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</si>
  <si>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</si>
  <si>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</si>
  <si>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</si>
  <si>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</si>
  <si>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</si>
  <si>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</si>
  <si>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</si>
  <si>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</si>
  <si>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</si>
  <si>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</si>
  <si>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</si>
  <si>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</si>
  <si>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</si>
  <si>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</si>
  <si>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</si>
  <si>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</si>
  <si>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</si>
  <si>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</si>
  <si>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</si>
  <si>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</si>
  <si>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</si>
  <si>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</si>
  <si>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</si>
  <si>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</si>
  <si>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</si>
  <si>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</si>
  <si>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</si>
  <si>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</si>
  <si>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</si>
  <si>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</si>
  <si>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</si>
  <si>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</si>
  <si>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</si>
  <si>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</si>
  <si>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</si>
  <si>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</si>
  <si>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</si>
  <si>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</si>
  <si>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</si>
  <si>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</si>
  <si>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</si>
  <si>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</si>
  <si>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</si>
  <si>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</si>
  <si>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</si>
  <si>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</si>
  <si>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</si>
  <si>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</si>
  <si>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</si>
  <si>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</si>
  <si>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</si>
  <si>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</si>
  <si>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</si>
  <si>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</si>
  <si>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</si>
  <si>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</si>
  <si>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</si>
  <si>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</si>
  <si>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</si>
  <si>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</si>
  <si>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</si>
  <si>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</si>
  <si>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</si>
  <si>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</si>
  <si>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</si>
  <si>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</si>
  <si>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</si>
  <si>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</si>
  <si>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</si>
  <si>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</si>
  <si>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</si>
  <si>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</si>
  <si>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</si>
  <si>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</si>
  <si>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</si>
  <si>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</si>
  <si>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</si>
  <si>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</si>
  <si>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</si>
  <si>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</si>
  <si>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</si>
  <si>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</si>
  <si>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</si>
  <si>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</si>
  <si>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</si>
  <si>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</si>
  <si>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</si>
  <si>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</si>
  <si>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</si>
  <si>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</si>
  <si>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</si>
  <si>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</si>
  <si>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</si>
  <si>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</si>
  <si>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</si>
  <si>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</si>
  <si>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</si>
  <si>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</si>
  <si>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</si>
  <si>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</si>
  <si>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</si>
  <si>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</si>
  <si>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</si>
  <si>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</si>
  <si>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</si>
  <si>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</si>
  <si>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</si>
  <si>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</si>
  <si>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</si>
  <si>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</si>
  <si>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</si>
  <si>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</si>
  <si>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</si>
  <si>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</si>
  <si>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</si>
  <si>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</si>
  <si>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</si>
  <si>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</si>
  <si>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</si>
  <si>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</si>
  <si>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</si>
  <si>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</si>
  <si>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</si>
  <si>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</si>
  <si>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</si>
  <si>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</si>
  <si>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</si>
  <si>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</si>
  <si>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</si>
  <si>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</si>
  <si>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</si>
  <si>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</si>
  <si>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</si>
  <si>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</si>
  <si>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</si>
  <si>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</si>
  <si>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</si>
  <si>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</si>
  <si>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</si>
  <si>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</si>
  <si>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</si>
  <si>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</si>
  <si>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</si>
  <si>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</si>
  <si>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</si>
  <si>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</si>
  <si>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</si>
  <si>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</si>
  <si>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</si>
  <si>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</si>
  <si>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</si>
  <si>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</si>
  <si>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</si>
  <si>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</si>
  <si>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</si>
  <si>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</si>
  <si>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</si>
  <si>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</si>
  <si>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</si>
  <si>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</si>
  <si>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</si>
  <si>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</si>
  <si>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</si>
  <si>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</si>
  <si>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</si>
  <si>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</si>
  <si>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</si>
  <si>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</si>
  <si>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</si>
  <si>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</si>
  <si>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</si>
  <si>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</si>
  <si>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</si>
  <si>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</si>
  <si>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</si>
  <si>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</si>
  <si>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</si>
  <si>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</si>
  <si>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</si>
  <si>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</si>
  <si>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</si>
  <si>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</si>
  <si>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</si>
  <si>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</si>
  <si>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</si>
  <si>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</si>
  <si>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</si>
  <si>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</si>
  <si>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</si>
  <si>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</si>
  <si>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</si>
  <si>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</si>
  <si>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</si>
  <si>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</si>
  <si>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</si>
  <si>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</si>
  <si>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</si>
  <si>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</si>
  <si>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</si>
  <si>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</si>
  <si>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</si>
  <si>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</si>
  <si>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</si>
  <si>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</si>
  <si>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</si>
  <si>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</si>
  <si>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</si>
  <si>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</si>
  <si>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</si>
  <si>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</si>
  <si>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</si>
  <si>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</si>
  <si>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</si>
  <si>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</si>
  <si>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</si>
  <si>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</si>
  <si>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</si>
  <si>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</si>
  <si>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</si>
  <si>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</si>
  <si>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</si>
  <si>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</si>
  <si>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</si>
  <si>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</si>
  <si>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</si>
  <si>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</si>
  <si>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</si>
  <si>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</si>
  <si>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</si>
  <si>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</si>
  <si>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</si>
  <si>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</si>
  <si>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</si>
  <si>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</si>
  <si>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</si>
  <si>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</si>
  <si>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</si>
  <si>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</si>
  <si>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</si>
  <si>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</si>
  <si>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</si>
  <si>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</si>
  <si>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</si>
  <si>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</si>
  <si>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</si>
  <si>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</si>
  <si>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</si>
  <si>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</si>
  <si>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</si>
  <si>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</si>
  <si>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</si>
  <si>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</si>
  <si>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</si>
  <si>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</si>
  <si>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</si>
  <si>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</si>
  <si>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</si>
  <si>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</si>
  <si>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</si>
  <si>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</si>
  <si>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</si>
  <si>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</si>
  <si>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</si>
  <si>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</si>
  <si>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</si>
  <si>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</si>
  <si>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</si>
  <si>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</si>
  <si>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</si>
  <si>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</si>
  <si>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</si>
  <si>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</si>
  <si>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</si>
  <si>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</si>
  <si>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</si>
  <si>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</si>
  <si>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</si>
  <si>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</si>
  <si>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</si>
  <si>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</si>
  <si>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</si>
  <si>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</si>
  <si>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</si>
  <si>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</si>
  <si>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</si>
  <si>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</si>
  <si>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</si>
  <si>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</si>
  <si>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</si>
  <si>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</si>
  <si>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</si>
  <si>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</si>
  <si>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</si>
  <si>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</si>
  <si>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</si>
  <si>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</si>
  <si>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</si>
  <si>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</si>
  <si>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</si>
  <si>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</si>
  <si>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</si>
  <si>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</si>
  <si>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</si>
  <si>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</si>
  <si>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</si>
  <si>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</si>
  <si>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</si>
  <si>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</si>
  <si>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</si>
  <si>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</si>
  <si>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</si>
  <si>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</si>
  <si>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</si>
  <si>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</si>
  <si>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</si>
  <si>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</si>
  <si>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</si>
  <si>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</si>
  <si>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</si>
  <si>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</si>
  <si>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</si>
  <si>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</si>
  <si>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</si>
  <si>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</si>
  <si>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</si>
  <si>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</si>
  <si>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</si>
  <si>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</si>
  <si>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</si>
  <si>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</si>
  <si>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</si>
  <si>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</si>
  <si>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</si>
  <si>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</si>
  <si>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</si>
  <si>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</si>
  <si>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</si>
  <si>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</si>
  <si>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</si>
  <si>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</si>
  <si>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</si>
  <si>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</si>
  <si>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</si>
  <si>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</si>
  <si>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</si>
  <si>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</si>
  <si>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</si>
  <si>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</si>
  <si>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</si>
  <si>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</si>
  <si>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</si>
  <si>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</si>
  <si>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</si>
  <si>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</si>
  <si>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</si>
  <si>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</si>
  <si>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</si>
  <si>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</si>
  <si>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</si>
  <si>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</si>
  <si>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</si>
  <si>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</si>
  <si>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</si>
  <si>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</si>
  <si>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</si>
  <si>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</si>
  <si>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</si>
  <si>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</si>
  <si>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</si>
  <si>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</si>
  <si>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</si>
  <si>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</si>
  <si>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</si>
  <si>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</si>
  <si>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</si>
  <si>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</si>
  <si>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</si>
  <si>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</si>
  <si>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</si>
  <si>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</si>
  <si>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</si>
  <si>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</si>
  <si>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</si>
  <si>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</si>
  <si>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</si>
  <si>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</si>
  <si>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</si>
  <si>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</si>
  <si>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</si>
  <si>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</si>
  <si>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</si>
  <si>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</si>
  <si>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</si>
  <si>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</si>
  <si>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</si>
  <si>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</si>
  <si>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</si>
  <si>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</si>
  <si>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</si>
  <si>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</si>
  <si>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</si>
  <si>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</si>
  <si>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</si>
  <si>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</si>
  <si>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</si>
  <si>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</si>
  <si>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</si>
  <si>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</si>
  <si>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</si>
  <si>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</si>
  <si>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</si>
  <si>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</si>
  <si>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</si>
  <si>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</si>
  <si>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</si>
  <si>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</si>
  <si>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</si>
  <si>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</si>
  <si>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</si>
  <si>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</si>
  <si>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</si>
  <si>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</si>
  <si>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</si>
  <si>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</si>
  <si>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</si>
  <si>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</si>
  <si>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</si>
  <si>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</si>
  <si>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</si>
  <si>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</si>
  <si>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</si>
  <si>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</si>
  <si>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</si>
  <si>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</si>
  <si>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</si>
  <si>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</si>
  <si>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</si>
  <si>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</si>
  <si>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</si>
  <si>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</si>
  <si>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</si>
  <si>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</si>
  <si>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</si>
  <si>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</si>
  <si>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</si>
  <si>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</si>
  <si>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</si>
  <si>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</si>
  <si>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</si>
  <si>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</si>
  <si>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</si>
  <si>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</si>
  <si>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</si>
  <si>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</si>
  <si>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</si>
  <si>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</si>
  <si>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</si>
  <si>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</si>
  <si>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</si>
  <si>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</si>
  <si>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</si>
  <si>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</si>
  <si>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</si>
  <si>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</si>
  <si>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</si>
  <si>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</si>
  <si>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</si>
  <si>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</si>
  <si>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</si>
  <si>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</si>
  <si>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</si>
  <si>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</si>
  <si>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</si>
  <si>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</si>
  <si>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</si>
  <si>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</si>
  <si>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</si>
  <si>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</si>
  <si>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</si>
  <si>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</si>
  <si>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</si>
  <si>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</si>
  <si>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</si>
  <si>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</si>
  <si>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</si>
  <si>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</si>
  <si>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</si>
  <si>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</si>
  <si>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</si>
  <si>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</si>
  <si>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</si>
  <si>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</si>
  <si>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</si>
  <si>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</si>
  <si>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</si>
  <si>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</si>
  <si>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</si>
  <si>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</si>
  <si>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</si>
  <si>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</si>
  <si>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</si>
  <si>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</si>
  <si>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</si>
  <si>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</si>
  <si>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</si>
  <si>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</si>
  <si>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</si>
  <si>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</si>
  <si>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</si>
  <si>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</si>
  <si>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</si>
  <si>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</si>
  <si>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</si>
  <si>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</si>
  <si>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</si>
  <si>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</si>
  <si>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</si>
  <si>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</si>
  <si>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</si>
  <si>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</si>
  <si>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</si>
  <si>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</si>
  <si>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</si>
  <si>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</si>
  <si>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</si>
  <si>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</si>
  <si>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</si>
  <si>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</si>
  <si>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</si>
  <si>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</si>
  <si>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</si>
  <si>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</si>
  <si>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</si>
  <si>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</si>
  <si>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</si>
  <si>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</si>
  <si>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</si>
  <si>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</si>
  <si>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</si>
  <si>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</si>
  <si>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</si>
  <si>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</si>
  <si>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</si>
  <si>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</si>
  <si>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</si>
  <si>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</si>
  <si>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</si>
  <si>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</si>
  <si>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</si>
  <si>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</si>
  <si>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</si>
  <si>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</si>
  <si>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</si>
  <si>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</si>
  <si>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</si>
  <si>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</si>
  <si>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</si>
  <si>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</si>
  <si>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</si>
  <si>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</si>
  <si>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</si>
  <si>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</si>
  <si>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</si>
  <si>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</si>
  <si>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</si>
  <si>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</si>
  <si>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</si>
  <si>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</si>
  <si>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</si>
  <si>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</si>
  <si>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</si>
  <si>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</si>
  <si>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</si>
  <si>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</si>
  <si>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</si>
  <si>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</si>
  <si>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</si>
  <si>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</si>
  <si>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</si>
  <si>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</si>
  <si>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</si>
  <si>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</si>
  <si>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</si>
  <si>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</si>
  <si>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</si>
  <si>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</si>
  <si>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</si>
  <si>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</si>
  <si>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</si>
  <si>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</si>
  <si>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</si>
  <si>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</si>
  <si>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</si>
  <si>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</si>
  <si>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</si>
  <si>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</si>
  <si>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</si>
  <si>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</si>
  <si>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</si>
  <si>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</si>
  <si>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</si>
  <si>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</si>
  <si>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</si>
  <si>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</si>
  <si>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</si>
  <si>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</si>
  <si>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</si>
  <si>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</si>
  <si>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</si>
  <si>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</si>
  <si>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</si>
  <si>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</si>
  <si>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</si>
  <si>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</si>
  <si>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</si>
  <si>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</si>
  <si>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</si>
  <si>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</si>
  <si>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</si>
  <si>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</si>
  <si>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</si>
  <si>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</si>
  <si>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</si>
  <si>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</si>
  <si>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</si>
  <si>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</si>
  <si>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</si>
  <si>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</si>
  <si>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</si>
  <si>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</si>
  <si>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</si>
  <si>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</si>
  <si>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</si>
  <si>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</si>
  <si>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</si>
  <si>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</si>
  <si>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</si>
  <si>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</si>
  <si>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</si>
  <si>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</si>
  <si>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</si>
  <si>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</si>
  <si>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</si>
  <si>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</si>
  <si>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</si>
  <si>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</si>
  <si>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</si>
  <si>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</si>
  <si>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</si>
  <si>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</si>
  <si>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</si>
  <si>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</si>
  <si>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</si>
  <si>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</si>
  <si>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</si>
  <si>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</si>
  <si>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</si>
  <si>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</si>
  <si>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</si>
  <si>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</si>
  <si>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</si>
  <si>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</si>
  <si>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</si>
  <si>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</si>
  <si>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</si>
  <si>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</si>
  <si>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</si>
  <si>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</si>
  <si>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</si>
  <si>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</si>
  <si>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</si>
  <si>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</si>
  <si>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</si>
  <si>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</si>
  <si>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</si>
  <si>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</si>
  <si>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</si>
  <si>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</si>
  <si>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</si>
  <si>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</si>
  <si>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</si>
  <si>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</si>
  <si>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</si>
  <si>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</si>
  <si>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</si>
  <si>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</si>
  <si>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</si>
  <si>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</si>
  <si>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</si>
  <si>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</si>
  <si>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</si>
  <si>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</si>
  <si>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</si>
  <si>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</si>
  <si>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</si>
  <si>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</si>
  <si>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</si>
  <si>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</si>
  <si>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</si>
  <si>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</si>
  <si>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</si>
  <si>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</si>
  <si>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</si>
  <si>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</si>
  <si>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</si>
  <si>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</si>
  <si>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</si>
  <si>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</si>
  <si>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</si>
  <si>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</si>
  <si>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</si>
  <si>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</si>
  <si>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</si>
  <si>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</si>
  <si>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</si>
  <si>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</si>
  <si>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</si>
  <si>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</si>
  <si>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</si>
  <si>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</si>
  <si>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</si>
  <si>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</si>
  <si>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</si>
  <si>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</si>
  <si>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</si>
  <si>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</si>
  <si>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</si>
  <si>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</si>
  <si>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</si>
  <si>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</si>
  <si>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</si>
  <si>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</si>
  <si>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</si>
  <si>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</si>
  <si>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</si>
  <si>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</si>
  <si>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</si>
  <si>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</si>
  <si>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</si>
  <si>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</si>
  <si>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</si>
  <si>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</si>
  <si>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</si>
  <si>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</si>
  <si>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</si>
  <si>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</si>
  <si>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</si>
  <si>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</si>
  <si>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</si>
  <si>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</si>
  <si>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</si>
  <si>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</si>
  <si>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</si>
  <si>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</si>
  <si>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</si>
  <si>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</si>
  <si>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</si>
  <si>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</si>
  <si>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</si>
  <si>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</si>
  <si>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</si>
  <si>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</si>
  <si>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</si>
  <si>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</si>
  <si>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</si>
  <si>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</si>
  <si>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</si>
  <si>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</si>
  <si>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</si>
  <si>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</si>
  <si>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</si>
  <si>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</si>
  <si>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</si>
  <si>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</si>
  <si>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</si>
  <si>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</si>
  <si>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</si>
  <si>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</si>
  <si>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</si>
  <si>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</si>
  <si>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</si>
  <si>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</si>
  <si>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</si>
  <si>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</si>
  <si>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</si>
  <si>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</si>
  <si>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</si>
  <si>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</si>
  <si>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</si>
  <si>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</si>
  <si>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</si>
  <si>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</si>
  <si>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</si>
  <si>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</si>
  <si>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</si>
  <si>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</si>
  <si>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</si>
  <si>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</si>
  <si>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</si>
  <si>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</si>
  <si>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</si>
  <si>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</si>
  <si>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</si>
  <si>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</si>
  <si>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</si>
  <si>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</si>
  <si>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</si>
  <si>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</si>
  <si>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</si>
  <si>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</si>
  <si>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</si>
  <si>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</si>
  <si>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</si>
  <si>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</si>
  <si>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</si>
  <si>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</si>
  <si>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</si>
  <si>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</si>
  <si>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</si>
  <si>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</si>
  <si>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</si>
  <si>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</si>
  <si>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</si>
  <si>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</si>
  <si>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</si>
  <si>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</si>
  <si>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</si>
  <si>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</si>
  <si>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</si>
  <si>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</si>
  <si>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</si>
  <si>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</si>
  <si>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</si>
  <si>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</si>
  <si>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</si>
  <si>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</si>
  <si>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</si>
  <si>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</si>
  <si>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</si>
  <si>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</si>
  <si>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</si>
  <si>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</si>
  <si>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</si>
  <si>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</si>
  <si>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</si>
  <si>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</si>
  <si>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</si>
  <si>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</si>
  <si>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</si>
  <si>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</si>
  <si>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</si>
  <si>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</si>
  <si>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</si>
  <si>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</si>
  <si>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</si>
  <si>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</si>
  <si>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</si>
  <si>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</si>
  <si>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</si>
  <si>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</si>
  <si>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</si>
  <si>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</si>
  <si>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</si>
  <si>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</si>
  <si>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</si>
  <si>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</si>
  <si>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</si>
  <si>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</si>
  <si>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</si>
  <si>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</si>
  <si>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</si>
  <si>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</si>
  <si>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</si>
  <si>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</si>
  <si>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</si>
  <si>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</si>
  <si>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</si>
  <si>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</si>
  <si>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</si>
  <si>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</si>
  <si>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</si>
  <si>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</si>
  <si>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</si>
  <si>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</si>
  <si>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</si>
  <si>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</si>
  <si>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</si>
  <si>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</si>
  <si>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</si>
  <si>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</si>
  <si>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</si>
  <si>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</si>
  <si>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</si>
  <si>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</si>
  <si>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</si>
  <si>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</si>
  <si>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</si>
  <si>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</si>
  <si>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</si>
  <si>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</si>
  <si>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</si>
  <si>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</si>
  <si>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</si>
  <si>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</si>
  <si>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</si>
  <si>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</si>
  <si>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</si>
  <si>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</si>
  <si>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</si>
  <si>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</si>
  <si>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</si>
  <si>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</si>
  <si>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</si>
  <si>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</si>
  <si>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</si>
  <si>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</si>
  <si>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</si>
  <si>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</si>
  <si>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</si>
  <si>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</si>
  <si>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</si>
  <si>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</si>
  <si>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</si>
  <si>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</si>
  <si>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</si>
  <si>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</si>
  <si>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</si>
  <si>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</si>
  <si>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</si>
  <si>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</si>
  <si>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</si>
  <si>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</si>
  <si>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</si>
  <si>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</si>
  <si>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</si>
  <si>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</si>
  <si>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</si>
  <si>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</si>
  <si>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</si>
  <si>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</si>
  <si>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</si>
  <si>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</si>
  <si>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</si>
  <si>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</si>
  <si>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</si>
  <si>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</si>
  <si>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</si>
  <si>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</si>
  <si>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</si>
  <si>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</si>
  <si>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</si>
  <si>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</si>
  <si>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</si>
  <si>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</si>
  <si>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</si>
  <si>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</si>
  <si>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</si>
  <si>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</si>
  <si>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</si>
  <si>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</si>
  <si>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</si>
  <si>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</si>
  <si>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</si>
  <si>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</si>
  <si>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</si>
  <si>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</si>
  <si>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</si>
  <si>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</si>
  <si>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</si>
  <si>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</si>
  <si>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</si>
  <si>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</si>
  <si>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</si>
  <si>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</si>
  <si>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</si>
  <si>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</si>
  <si>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</si>
  <si>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</si>
  <si>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</si>
  <si>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</si>
  <si>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</si>
  <si>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</si>
  <si>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</si>
  <si>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</si>
  <si>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</si>
  <si>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</si>
  <si>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</si>
  <si>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</si>
  <si>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</si>
  <si>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</si>
  <si>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</si>
  <si>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</si>
  <si>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</si>
  <si>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</si>
  <si>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</si>
  <si>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</si>
  <si>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</si>
  <si>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</si>
  <si>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</si>
  <si>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</si>
  <si>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</si>
  <si>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</si>
  <si>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</si>
  <si>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</si>
  <si>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</si>
  <si>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</si>
  <si>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</si>
  <si>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</si>
  <si>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</si>
  <si>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</si>
  <si>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</si>
  <si>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</si>
  <si>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</si>
  <si>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</si>
  <si>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</si>
  <si>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</si>
  <si>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</si>
  <si>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</si>
  <si>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</si>
  <si>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</si>
  <si>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</si>
  <si>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</si>
  <si>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</si>
  <si>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</si>
  <si>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</si>
  <si>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</si>
  <si>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</si>
  <si>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</si>
  <si>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</si>
  <si>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</si>
  <si>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</si>
  <si>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</si>
  <si>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</si>
  <si>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</si>
  <si>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</si>
  <si>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</si>
  <si>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</si>
  <si>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</si>
  <si>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</si>
  <si>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</si>
  <si>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</si>
  <si>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</si>
  <si>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</si>
  <si>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</si>
  <si>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</si>
  <si>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</si>
  <si>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</si>
  <si>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</si>
  <si>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</si>
  <si>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</si>
  <si>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</si>
  <si>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</si>
  <si>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</si>
  <si>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</si>
  <si>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</si>
  <si>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</si>
  <si>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</si>
  <si>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</si>
  <si>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</si>
  <si>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</si>
  <si>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</si>
  <si>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</si>
  <si>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</si>
  <si>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</si>
  <si>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</si>
  <si>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</si>
  <si>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</si>
  <si>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</si>
  <si>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</si>
  <si>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</si>
  <si>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</si>
  <si>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</si>
  <si>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</si>
  <si>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</si>
  <si>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</si>
  <si>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</si>
  <si>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</si>
  <si>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</si>
  <si>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</si>
  <si>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</si>
  <si>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</si>
  <si>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</si>
  <si>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</si>
  <si>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</si>
  <si>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</si>
  <si>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</si>
  <si>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</si>
  <si>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</si>
  <si>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</si>
  <si>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</si>
  <si>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</si>
  <si>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</si>
  <si>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</si>
  <si>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</si>
  <si>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</si>
  <si>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</si>
  <si>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</si>
  <si>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</si>
  <si>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</si>
  <si>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</si>
  <si>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</si>
  <si>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</si>
  <si>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</si>
  <si>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</si>
  <si>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</si>
  <si>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</si>
  <si>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</si>
  <si>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</si>
  <si>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</si>
  <si>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</si>
  <si>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</si>
  <si>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</si>
  <si>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</si>
  <si>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</si>
  <si>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</si>
  <si>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</si>
  <si>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</si>
  <si>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</si>
  <si>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</si>
  <si>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</si>
  <si>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</si>
  <si>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</si>
  <si>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</si>
  <si>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</si>
  <si>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</si>
  <si>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</si>
  <si>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</si>
  <si>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</si>
  <si>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</si>
  <si>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</si>
  <si>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</si>
  <si>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</si>
  <si>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</si>
  <si>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</si>
  <si>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</si>
  <si>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</si>
  <si>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</si>
  <si>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</si>
  <si>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</si>
  <si>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</si>
  <si>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</si>
  <si>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</si>
  <si>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</si>
  <si>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</si>
  <si>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</si>
  <si>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</si>
  <si>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</si>
  <si>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</si>
  <si>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</si>
  <si>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</si>
  <si>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</si>
  <si>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</si>
  <si>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</si>
  <si>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</si>
  <si>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</si>
  <si>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</si>
  <si>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</si>
  <si>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</si>
  <si>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</si>
  <si>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</si>
  <si>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</si>
  <si>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</si>
  <si>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</si>
  <si>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</si>
  <si>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</si>
  <si>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</si>
  <si>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</si>
  <si>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</si>
  <si>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</si>
  <si>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</si>
  <si>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</si>
  <si>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</si>
  <si>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</si>
  <si>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</si>
  <si>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</si>
  <si>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</si>
  <si>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</si>
  <si>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</si>
  <si>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</si>
  <si>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</si>
  <si>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</si>
  <si>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</si>
  <si>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</si>
  <si>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</si>
  <si>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</si>
  <si>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</si>
  <si>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</si>
  <si>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</si>
  <si>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</si>
  <si>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</si>
  <si>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</si>
  <si>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</si>
  <si>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</si>
  <si>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</si>
  <si>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</si>
  <si>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</si>
  <si>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</si>
  <si>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</si>
  <si>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</si>
  <si>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</si>
  <si>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</si>
  <si>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</si>
  <si>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</si>
  <si>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</si>
  <si>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</si>
  <si>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</si>
  <si>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</si>
  <si>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</si>
  <si>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</si>
  <si>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</si>
  <si>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</si>
  <si>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</si>
  <si>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</si>
  <si>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</si>
  <si>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</si>
  <si>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</si>
  <si>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</si>
  <si>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</si>
  <si>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</si>
  <si>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</si>
  <si>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</si>
  <si>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</si>
  <si>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</si>
  <si>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</si>
  <si>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</si>
  <si>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</si>
  <si>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</si>
  <si>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</si>
  <si>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</si>
  <si>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</si>
  <si>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</si>
  <si>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</si>
  <si>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</si>
  <si>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</si>
  <si>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</si>
  <si>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</si>
  <si>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</si>
  <si>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</si>
  <si>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</si>
  <si>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</si>
  <si>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</si>
  <si>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</si>
  <si>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</si>
  <si>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</si>
  <si>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</si>
  <si>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</si>
  <si>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</si>
  <si>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</si>
  <si>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</si>
  <si>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</si>
  <si>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</si>
  <si>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</si>
  <si>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</si>
  <si>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</si>
  <si>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</si>
  <si>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</si>
  <si>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</si>
  <si>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</si>
  <si>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</si>
  <si>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</si>
  <si>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</si>
  <si>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</si>
  <si>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</si>
  <si>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</si>
  <si>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</si>
  <si>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</si>
  <si>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</si>
  <si>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</si>
  <si>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</si>
  <si>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</si>
  <si>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</si>
  <si>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</si>
  <si>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</si>
  <si>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</si>
  <si>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</si>
  <si>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</si>
  <si>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</si>
  <si>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</si>
  <si>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</si>
  <si>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</si>
  <si>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</si>
  <si>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</si>
  <si>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</si>
  <si>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</si>
  <si>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</si>
  <si>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</si>
  <si>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</si>
  <si>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</si>
  <si>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</si>
  <si>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</si>
  <si>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</si>
  <si>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</si>
  <si>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</si>
  <si>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</si>
  <si>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</si>
  <si>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</si>
  <si>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</si>
  <si>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</si>
  <si>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</si>
  <si>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</si>
  <si>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</si>
  <si>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</si>
  <si>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</si>
  <si>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</si>
  <si>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</si>
  <si>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</si>
  <si>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</si>
  <si>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</si>
  <si>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</si>
  <si>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</si>
  <si>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</si>
  <si>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</si>
  <si>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</si>
  <si>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</si>
  <si>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</si>
  <si>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</si>
  <si>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</si>
  <si>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</si>
  <si>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</si>
  <si>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</si>
  <si>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</si>
  <si>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</si>
  <si>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</si>
  <si>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</si>
  <si>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</si>
  <si>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</si>
  <si>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</si>
  <si>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</si>
  <si>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</si>
  <si>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</si>
  <si>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</si>
  <si>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</si>
  <si>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</si>
  <si>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</si>
  <si>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</si>
  <si>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</si>
  <si>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</si>
  <si>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</si>
  <si>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</si>
  <si>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</si>
  <si>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</si>
  <si>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</si>
  <si>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</si>
  <si>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</si>
  <si>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</si>
  <si>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</si>
  <si>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</si>
  <si>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</si>
  <si>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</si>
  <si>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</si>
  <si>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</si>
  <si>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</si>
  <si>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</si>
  <si>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</si>
  <si>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</si>
  <si>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</si>
  <si>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</si>
  <si>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</si>
  <si>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</si>
  <si>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</si>
  <si>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</si>
  <si>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</si>
  <si>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</si>
  <si>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</si>
  <si>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</si>
  <si>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</si>
  <si>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</si>
  <si>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</si>
  <si>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</si>
  <si>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</si>
  <si>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</si>
  <si>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</si>
  <si>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</si>
  <si>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</si>
  <si>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</si>
  <si>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</si>
  <si>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</si>
  <si>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</si>
  <si>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</si>
  <si>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</si>
  <si>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</si>
  <si>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</si>
  <si>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</si>
  <si>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</si>
  <si>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</si>
  <si>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</si>
  <si>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</si>
  <si>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</si>
  <si>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</si>
  <si>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</si>
  <si>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</si>
  <si>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</si>
  <si>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</si>
  <si>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</si>
  <si>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</si>
  <si>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</si>
  <si>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</si>
  <si>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</si>
  <si>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</si>
  <si>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</si>
  <si>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</si>
  <si>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</si>
  <si>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</si>
  <si>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</si>
  <si>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</si>
  <si>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</si>
  <si>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</si>
  <si>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</si>
  <si>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</si>
  <si>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</si>
  <si>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</si>
  <si>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</si>
  <si>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</si>
  <si>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</si>
  <si>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</si>
  <si>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</si>
  <si>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</si>
  <si>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</si>
  <si>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</si>
  <si>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</si>
  <si>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</si>
  <si>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</si>
  <si>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</si>
  <si>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</si>
  <si>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</si>
  <si>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</si>
  <si>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</si>
  <si>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</si>
  <si>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</si>
  <si>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</si>
  <si>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</si>
  <si>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</si>
  <si>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</si>
  <si>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</si>
  <si>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</si>
  <si>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</si>
  <si>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</si>
  <si>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</si>
  <si>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</si>
  <si>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</si>
  <si>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</si>
  <si>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</si>
  <si>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</si>
  <si>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</si>
  <si>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</si>
  <si>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</si>
  <si>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</si>
  <si>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</si>
  <si>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</si>
  <si>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</si>
  <si>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</si>
  <si>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</si>
  <si>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</si>
  <si>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</si>
  <si>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</si>
  <si>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</si>
  <si>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</si>
  <si>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</si>
  <si>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</si>
  <si>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</si>
  <si>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</si>
  <si>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</si>
  <si>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</si>
  <si>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</si>
  <si>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</si>
  <si>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</si>
  <si>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</si>
  <si>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</si>
  <si>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</si>
  <si>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</si>
  <si>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</si>
  <si>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</si>
  <si>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</si>
  <si>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</si>
  <si>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</si>
  <si>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</si>
  <si>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</si>
  <si>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</si>
  <si>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</si>
  <si>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</si>
  <si>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</si>
  <si>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</si>
  <si>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</si>
  <si>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</si>
  <si>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</si>
  <si>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</si>
  <si>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</si>
  <si>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</si>
  <si>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</si>
  <si>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</si>
  <si>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</si>
  <si>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</si>
  <si>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yes</t>
  </si>
  <si>
    <t>100%</t>
  </si>
  <si>
    <t>Umicore Sustainable Procurement Framework for Cobalt</t>
  </si>
  <si>
    <t>Qualitek International, Inc.</t>
  </si>
  <si>
    <t>Manufacturer of tin-containing solder paste, bar and wire for electronics industry</t>
  </si>
  <si>
    <t>www.qualitek.com</t>
  </si>
  <si>
    <t>315 Fairbank street, Addison, Illinois 60101</t>
  </si>
  <si>
    <t>Dinesh Amin</t>
  </si>
  <si>
    <t>dinesh@qualitek.com</t>
  </si>
  <si>
    <t>630-628-8083 ext 105</t>
  </si>
  <si>
    <t>Phodi Han</t>
  </si>
  <si>
    <t>President</t>
  </si>
  <si>
    <t>phan@qualitek.com</t>
  </si>
  <si>
    <t>630-628-8083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</si>
</sst>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qualitek.com/" TargetMode="External"/><Relationship Id="rId2" Type="http://schemas.openxmlformats.org/officeDocument/2006/relationships/hyperlink" Target="mailto:phan@qualitek.com" TargetMode="External"/><Relationship Id="rId1" Type="http://schemas.openxmlformats.org/officeDocument/2006/relationships/hyperlink" Target="mailto:dinesh@qualitek.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35">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00000000-0000-0000-0000-000000000000}"/>
    </customSheetView>
    <customSheetView guid="{4BDF1A28-30D5-449D-B20E-D6C97EF9FAE1}" showAutoFilter="1">
      <selection activeCell="C174" sqref="C174"/>
      <pageMargins left="0" right="0" top="0" bottom="0" header="0" footer="0"/>
      <pageSetup paperSize="9" orientation="portrait"/>
      <autoFilter ref="B1:N1" xr:uid="{00000000-0000-0000-0000-00000000000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00000000-0000-0000-0000-000000000000}"/>
    </customSheetView>
    <customSheetView guid="{4BDF1A28-30D5-449D-B20E-D6C97EF9FAE1}" showAutoFilter="1">
      <selection activeCell="C1" sqref="C1:D65536"/>
      <pageMargins left="0" right="0" top="0" bottom="0" header="0" footer="0"/>
      <pageSetup orientation="portrait"/>
      <autoFilter ref="B1:C1" xr:uid="{00000000-0000-0000-0000-000000000000}"/>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75">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90">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89"/>
  <sheetViews>
    <sheetView showGridLines="0" showZeros="0" tabSelected="1" zoomScale="89" zoomScaleNormal="89" workbookViewId="0">
      <selection activeCell="D29" sqref="D29:E2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37"/>
      <c r="B1" s="438"/>
      <c r="C1" s="438"/>
      <c r="D1" s="438"/>
      <c r="E1" s="438"/>
      <c r="F1" s="438"/>
      <c r="G1" s="438"/>
      <c r="H1" s="438"/>
      <c r="I1" s="438"/>
      <c r="J1" s="438"/>
      <c r="K1" s="439"/>
      <c r="L1" s="102"/>
      <c r="P1" s="2"/>
      <c r="Q1" s="2"/>
      <c r="R1" s="2"/>
      <c r="S1" s="2"/>
      <c r="T1" s="2"/>
      <c r="U1" s="2"/>
      <c r="V1" s="2"/>
      <c r="W1" s="2"/>
      <c r="X1" s="2"/>
      <c r="Y1" s="2"/>
      <c r="Z1" s="2"/>
      <c r="AA1" s="2"/>
      <c r="AB1" s="2"/>
      <c r="AC1" s="2"/>
      <c r="AD1" s="2"/>
      <c r="AE1" s="2"/>
      <c r="AF1" s="2"/>
      <c r="AG1" s="2"/>
      <c r="AH1" s="2"/>
    </row>
    <row r="2" spans="1:34" ht="81.75" customHeight="1">
      <c r="A2" s="27"/>
      <c r="B2" s="283"/>
      <c r="C2" s="28"/>
      <c r="D2" s="440" t="str">
        <f ca="1">OFFSET(L!$C$1,MATCH("Declaration"&amp;ADDRESS(ROW(),COLUMN(),4),L!$A:$A,0)-1,SL,,)</f>
        <v>Extended Mineral Reporting Template (EMRT)</v>
      </c>
      <c r="E2" s="441"/>
      <c r="F2" s="441"/>
      <c r="G2" s="441"/>
      <c r="H2" s="441"/>
      <c r="I2" s="441"/>
      <c r="J2" s="44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21"/>
      <c r="F3" s="422"/>
      <c r="G3" s="422"/>
      <c r="H3" s="422"/>
      <c r="I3" s="422"/>
      <c r="J3" s="190" t="s">
        <v>19342</v>
      </c>
      <c r="K3" s="29"/>
      <c r="L3" s="102"/>
      <c r="P3" s="38">
        <f>MATCH($D$3,LN,0)</f>
        <v>1</v>
      </c>
    </row>
    <row r="4" spans="1:34" ht="15.75">
      <c r="A4" s="27"/>
      <c r="B4" s="446" t="str">
        <f ca="1">OFFSET(L!$C$1,MATCH("Declaration"&amp;ADDRESS(ROW(),COLUMN(),4),L!$A:$A,0)-1,SL,,)</f>
        <v>The purpose of this document is to collect sourcing information on below minerals.</v>
      </c>
      <c r="C4" s="446"/>
      <c r="D4" s="446"/>
      <c r="E4" s="446"/>
      <c r="F4" s="446"/>
      <c r="G4" s="446"/>
      <c r="H4" s="446"/>
      <c r="I4" s="450" t="str">
        <f ca="1">OFFSET(L!$C$1,MATCH("Declaration"&amp;ADDRESS(ROW(),COLUMN(),4),L!$A:$A,0)-1,SL,,)</f>
        <v>Link to Terms &amp; Conditions</v>
      </c>
      <c r="J4" s="450"/>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46" t="str">
        <f ca="1">OFFSET(L!$C$1,MATCH("Declaration"&amp;ADDRESS(ROW(),COLUMN(),4),L!$A:$A,0)-1,SL,,)</f>
        <v>Mandatory fields are noted with an asterisk (*).  Consult the instructions tab for guidance on how to answer each question.</v>
      </c>
      <c r="C6" s="446"/>
      <c r="D6" s="446"/>
      <c r="E6" s="446"/>
      <c r="F6" s="446"/>
      <c r="G6" s="446"/>
      <c r="H6" s="446"/>
      <c r="I6" s="446"/>
      <c r="J6" s="446"/>
      <c r="K6" s="29"/>
      <c r="L6" s="104" t="s">
        <v>18</v>
      </c>
      <c r="P6" s="2"/>
      <c r="Q6" s="2"/>
      <c r="R6" s="2"/>
      <c r="S6" s="2"/>
      <c r="T6" s="2"/>
      <c r="U6" s="2"/>
      <c r="V6" s="2"/>
      <c r="W6" s="2"/>
      <c r="X6" s="2"/>
      <c r="Y6" s="2"/>
      <c r="Z6" s="2"/>
      <c r="AA6" s="2"/>
      <c r="AB6" s="2"/>
      <c r="AC6" s="2"/>
      <c r="AD6" s="2"/>
      <c r="AE6" s="2"/>
      <c r="AF6" s="2"/>
      <c r="AG6" s="2"/>
      <c r="AH6" s="2"/>
    </row>
    <row r="7" spans="1:34" ht="15.75">
      <c r="A7" s="27"/>
      <c r="B7" s="451" t="str">
        <f ca="1">OFFSET(L!$C$1,MATCH("Declaration"&amp;ADDRESS(ROW(),COLUMN(),4),L!$A:$A,0)-1,SL,,)</f>
        <v>Company Information</v>
      </c>
      <c r="C7" s="451"/>
      <c r="D7" s="451"/>
      <c r="E7" s="451"/>
      <c r="F7" s="451"/>
      <c r="G7" s="451"/>
      <c r="H7" s="451"/>
      <c r="I7" s="451"/>
      <c r="J7" s="451"/>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43" t="s">
        <v>20054</v>
      </c>
      <c r="E8" s="444"/>
      <c r="F8" s="444"/>
      <c r="G8" s="444"/>
      <c r="H8" s="444"/>
      <c r="I8" s="444"/>
      <c r="J8" s="445"/>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27" t="s">
        <v>19</v>
      </c>
      <c r="E9" s="428"/>
      <c r="F9" s="428"/>
      <c r="G9" s="429"/>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52" t="str">
        <f ca="1">OFFSET(L!$C$1,MATCH("Declaration"&amp;ADDRESS(ROW(),COLUMN(),4)&amp;LEFT($D$9,1),L!$A:$A,0)-1,SL,,)</f>
        <v>Description of Scope:</v>
      </c>
      <c r="C10" s="112"/>
      <c r="D10" s="447" t="s">
        <v>20055</v>
      </c>
      <c r="E10" s="448"/>
      <c r="F10" s="448"/>
      <c r="G10" s="448"/>
      <c r="H10" s="448"/>
      <c r="I10" s="448"/>
      <c r="J10" s="449"/>
      <c r="K10" s="29"/>
      <c r="L10" s="104"/>
      <c r="Q10" s="2"/>
      <c r="R10" s="2"/>
      <c r="S10" s="2"/>
      <c r="T10" s="2"/>
      <c r="U10" s="2"/>
      <c r="V10" s="2"/>
      <c r="W10" s="2"/>
      <c r="X10" s="2"/>
      <c r="Y10" s="2"/>
      <c r="Z10" s="2"/>
      <c r="AA10" s="2"/>
      <c r="AB10" s="2"/>
      <c r="AC10" s="2"/>
      <c r="AD10" s="2"/>
      <c r="AE10" s="2"/>
      <c r="AF10" s="2"/>
      <c r="AG10" s="2"/>
      <c r="AH10" s="2"/>
    </row>
    <row r="11" spans="1:34" ht="15.75">
      <c r="A11" s="31"/>
      <c r="B11" s="453"/>
      <c r="C11" s="112"/>
      <c r="D11" s="454" t="str">
        <f ca="1">IF(D9=Q9,OFFSET(L!$C$1,MATCH("Declaration"&amp;ADDRESS(ROW(),COLUMN(),4),L!$A:$A,0)-1,SL,,),"")</f>
        <v/>
      </c>
      <c r="E11" s="455"/>
      <c r="F11" s="455"/>
      <c r="G11" s="455"/>
      <c r="H11" s="455"/>
      <c r="I11" s="455"/>
      <c r="J11" s="456"/>
      <c r="K11" s="29"/>
      <c r="L11" s="104"/>
      <c r="Q11" s="2"/>
      <c r="R11" s="2"/>
      <c r="S11" s="2"/>
      <c r="T11" s="2"/>
      <c r="U11" s="2"/>
      <c r="V11" s="2"/>
      <c r="W11" s="2"/>
      <c r="X11" s="2"/>
      <c r="Y11" s="2"/>
      <c r="Z11" s="2"/>
      <c r="AA11" s="368" t="s">
        <v>19145</v>
      </c>
      <c r="AB11" s="2"/>
      <c r="AC11" s="2"/>
      <c r="AD11" s="2"/>
      <c r="AE11" s="2"/>
      <c r="AF11" s="2"/>
      <c r="AG11" s="2"/>
      <c r="AH11" s="2"/>
    </row>
    <row r="12" spans="1:34" ht="15.75">
      <c r="A12" s="31"/>
      <c r="B12" s="457" t="str">
        <f ca="1">OFFSET(L!$C$1,MATCH("Declaration"&amp;ADDRESS(ROW(),COLUMN(),4),L!$A:$A,0)-1,SL,,)</f>
        <v>Select Minerals/Metals in Scope (*):</v>
      </c>
      <c r="C12" s="112"/>
      <c r="D12" s="372" t="s">
        <v>40</v>
      </c>
      <c r="E12" s="459" t="s">
        <v>19147</v>
      </c>
      <c r="F12" s="460"/>
      <c r="G12" s="372" t="s">
        <v>19148</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58" t="e">
        <f ca="1">OFFSET(L!$C$1,MATCH("Declaration"&amp;ADDRESS(ROW(),COLUMN(),4),L!$A:$A,0)-1,SL,,)</f>
        <v>#N/A</v>
      </c>
      <c r="C13" s="112"/>
      <c r="D13" s="372" t="s">
        <v>19149</v>
      </c>
      <c r="E13" s="459" t="s">
        <v>19150</v>
      </c>
      <c r="F13" s="460"/>
      <c r="G13" s="372" t="s">
        <v>19151</v>
      </c>
      <c r="H13" s="298"/>
      <c r="I13" s="298"/>
      <c r="J13" s="298"/>
      <c r="K13" s="29"/>
      <c r="L13" s="104"/>
      <c r="P13" s="295" t="str">
        <f>IF(ISBLANK(E12),"",IF(E12="(Delete Copper)",IF(ISBLANK(E14),"",E14),E12))</f>
        <v/>
      </c>
      <c r="Q13" s="296" t="str">
        <f>IF(P13="",P13,IF(P12="",P12,IF(P12&gt;P13,P12,P13)))</f>
        <v/>
      </c>
      <c r="R13" s="296" t="str">
        <f t="shared" ref="R13:Z13" si="8">IF(Q14="",Q13,IF(Q13="",Q14,IF(Q13&gt;Q14,Q14,Q13)))</f>
        <v/>
      </c>
      <c r="S13" s="296" t="str">
        <f t="shared" ref="S13" si="9">IF(R13="",R13,IF(R12="",R12,IF(R12&gt;R13,R12,R13)))</f>
        <v/>
      </c>
      <c r="T13" s="296" t="str">
        <f t="shared" si="8"/>
        <v/>
      </c>
      <c r="U13" s="296" t="str">
        <f t="shared" ref="U13" si="10">IF(T13="",T13,IF(T12="",T12,IF(T12&gt;T13,T12,T13)))</f>
        <v/>
      </c>
      <c r="V13" s="296" t="str">
        <f t="shared" si="8"/>
        <v/>
      </c>
      <c r="W13" s="296" t="str">
        <f t="shared" ref="W13" si="11">IF(V13="",V13,IF(V12="",V12,IF(V12&gt;V13,V12,V13)))</f>
        <v/>
      </c>
      <c r="X13" s="296" t="str">
        <f t="shared" si="8"/>
        <v/>
      </c>
      <c r="Y13" s="296" t="str">
        <f t="shared" ref="Y13" si="12">IF(X13="",X13,IF(X12="",X12,IF(X12&gt;X13,X12,X13)))</f>
        <v/>
      </c>
      <c r="Z13" s="296" t="str">
        <f t="shared" si="8"/>
        <v/>
      </c>
      <c r="AA13" s="296" t="str" cm="1">
        <f t="array" ref="AA13">_xlfn.IFNA(INDEX($Z$12:$Z$21,MATCH(0,COUNTIF($AA$12:$AA12,$Z$12:$Z$21),0)),"")</f>
        <v/>
      </c>
      <c r="AB13" s="2"/>
      <c r="AC13" s="2"/>
      <c r="AD13" s="2"/>
      <c r="AE13" s="2"/>
      <c r="AF13" s="2"/>
      <c r="AG13" s="2"/>
    </row>
    <row r="14" spans="1:34" ht="15.75" hidden="1">
      <c r="A14" s="31"/>
      <c r="B14" s="461"/>
      <c r="C14" s="112"/>
      <c r="D14" s="298"/>
      <c r="E14" s="463"/>
      <c r="F14" s="464"/>
      <c r="G14" s="298"/>
      <c r="H14" s="298"/>
      <c r="I14" s="298"/>
      <c r="J14" s="298"/>
      <c r="K14" s="29"/>
      <c r="L14" s="104"/>
      <c r="P14" s="295" t="str">
        <f>IF(ISBLANK(G12),"",IF(G12="(Delete Graphite)",IF(ISBLANK(G14),"",G14),G12))</f>
        <v/>
      </c>
      <c r="Q14" s="296" t="str">
        <f t="shared" ref="Q14:Y14" si="13">IF(P15="",P14,IF(P14="",P15,IF(P14&gt;P15,P15,P14)))</f>
        <v/>
      </c>
      <c r="R14" s="296" t="str">
        <f t="shared" ref="R14:Z14" si="14">IF(Q14="",Q14,IF(Q13="",Q13,IF(Q13&gt;Q14,Q13,Q14)))</f>
        <v/>
      </c>
      <c r="S14" s="296" t="str">
        <f t="shared" si="13"/>
        <v/>
      </c>
      <c r="T14" s="296" t="str">
        <f t="shared" si="14"/>
        <v/>
      </c>
      <c r="U14" s="296" t="str">
        <f t="shared" si="13"/>
        <v/>
      </c>
      <c r="V14" s="296" t="str">
        <f t="shared" si="14"/>
        <v/>
      </c>
      <c r="W14" s="296" t="str">
        <f t="shared" si="13"/>
        <v/>
      </c>
      <c r="X14" s="296" t="str">
        <f t="shared" si="14"/>
        <v/>
      </c>
      <c r="Y14" s="296" t="str">
        <f t="shared" si="13"/>
        <v/>
      </c>
      <c r="Z14" s="296" t="str">
        <f t="shared" si="14"/>
        <v/>
      </c>
      <c r="AA14" s="296" t="str" cm="1">
        <f t="array" ref="AA14">_xlfn.IFNA(INDEX($Z$12:$Z$21,MATCH(0,COUNTIF($AA$12:$AA13,$Z$12:$Z$21),0)),"")</f>
        <v/>
      </c>
      <c r="AB14" s="2"/>
      <c r="AC14" s="2"/>
      <c r="AD14" s="2"/>
      <c r="AE14" s="2"/>
      <c r="AF14" s="2"/>
      <c r="AG14" s="2"/>
    </row>
    <row r="15" spans="1:34" ht="15.75" hidden="1">
      <c r="A15" s="31"/>
      <c r="B15" s="462"/>
      <c r="C15" s="112"/>
      <c r="D15" s="298"/>
      <c r="E15" s="463"/>
      <c r="F15" s="464"/>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
      </c>
      <c r="S15" s="296" t="str">
        <f t="shared" si="15"/>
        <v/>
      </c>
      <c r="T15" s="296" t="str">
        <f t="shared" si="16"/>
        <v/>
      </c>
      <c r="U15" s="296" t="str">
        <f t="shared" si="15"/>
        <v/>
      </c>
      <c r="V15" s="296" t="str">
        <f t="shared" si="16"/>
        <v/>
      </c>
      <c r="W15" s="296" t="str">
        <f t="shared" si="15"/>
        <v/>
      </c>
      <c r="X15" s="296" t="str">
        <f t="shared" si="16"/>
        <v/>
      </c>
      <c r="Y15" s="296" t="str">
        <f t="shared" si="15"/>
        <v/>
      </c>
      <c r="Z15" s="296" t="str">
        <f t="shared" si="16"/>
        <v/>
      </c>
      <c r="AA15" s="296"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7"/>
      <c r="D16" s="424"/>
      <c r="E16" s="425"/>
      <c r="F16" s="425"/>
      <c r="G16" s="425"/>
      <c r="H16" s="425"/>
      <c r="I16" s="425"/>
      <c r="J16" s="426"/>
      <c r="K16" s="29"/>
      <c r="L16" s="104"/>
      <c r="P16" s="295" t="str">
        <f>IF(ISBLANK(I12),"",IF(I12="(Delete)",IF(ISBLANK(I14),"",I14),I12))</f>
        <v/>
      </c>
      <c r="Q16" s="296" t="str">
        <f t="shared" ref="Q16:Y16" si="17">IF(P17="",P16,IF(P16="",P17,IF(P16&gt;P17,P17,P16)))</f>
        <v/>
      </c>
      <c r="R16" s="296" t="str">
        <f t="shared" ref="R16:Z16" si="18">IF(Q16="",Q16,IF(Q15="",Q15,IF(Q15&gt;Q16,Q15,Q16)))</f>
        <v/>
      </c>
      <c r="S16" s="296" t="str">
        <f t="shared" si="17"/>
        <v/>
      </c>
      <c r="T16" s="296" t="str">
        <f t="shared" si="18"/>
        <v/>
      </c>
      <c r="U16" s="296" t="str">
        <f t="shared" si="17"/>
        <v/>
      </c>
      <c r="V16" s="296" t="str">
        <f t="shared" si="18"/>
        <v/>
      </c>
      <c r="W16" s="296" t="str">
        <f t="shared" si="17"/>
        <v/>
      </c>
      <c r="X16" s="296" t="str">
        <f t="shared" si="18"/>
        <v/>
      </c>
      <c r="Y16" s="296" t="str">
        <f t="shared" si="17"/>
        <v/>
      </c>
      <c r="Z16" s="296" t="str">
        <f t="shared" si="18"/>
        <v/>
      </c>
      <c r="AA16" s="296"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7"/>
      <c r="D17" s="424"/>
      <c r="E17" s="425"/>
      <c r="F17" s="425"/>
      <c r="G17" s="425"/>
      <c r="H17" s="425"/>
      <c r="I17" s="425"/>
      <c r="J17" s="426"/>
      <c r="K17" s="29"/>
      <c r="L17" s="104"/>
      <c r="P17" s="295" t="str">
        <f>IF(ISBLANK(D13),"",IF(D13="(Delete Lithium)",IF(ISBLANK(D15),"",D15),D13))</f>
        <v/>
      </c>
      <c r="Q17" s="296" t="str">
        <f t="shared" ref="Q17:Y17" si="19">IF(P17="",P17,IF(P16="",P16,IF(P16&gt;P17,P16,P17)))</f>
        <v/>
      </c>
      <c r="R17" s="296" t="str">
        <f t="shared" ref="R17:Z17" si="20">IF(Q18="",Q17,IF(Q17="",Q18,IF(Q17&gt;Q18,Q18,Q17)))</f>
        <v/>
      </c>
      <c r="S17" s="296" t="str">
        <f t="shared" si="19"/>
        <v/>
      </c>
      <c r="T17" s="296" t="str">
        <f t="shared" si="20"/>
        <v/>
      </c>
      <c r="U17" s="296" t="str">
        <f t="shared" si="19"/>
        <v/>
      </c>
      <c r="V17" s="296" t="str">
        <f t="shared" si="20"/>
        <v/>
      </c>
      <c r="W17" s="296" t="str">
        <f t="shared" si="19"/>
        <v/>
      </c>
      <c r="X17" s="296" t="str">
        <f t="shared" si="20"/>
        <v/>
      </c>
      <c r="Y17" s="296" t="str">
        <f t="shared" si="19"/>
        <v/>
      </c>
      <c r="Z17" s="296" t="str">
        <f t="shared" si="20"/>
        <v/>
      </c>
      <c r="AA17" s="296"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7"/>
      <c r="D18" s="424" t="s">
        <v>20057</v>
      </c>
      <c r="E18" s="425"/>
      <c r="F18" s="425"/>
      <c r="G18" s="425"/>
      <c r="H18" s="425"/>
      <c r="I18" s="425"/>
      <c r="J18" s="426"/>
      <c r="K18" s="29"/>
      <c r="L18" s="104"/>
      <c r="P18" s="295" t="str">
        <f>IF(ISBLANK(E13),"",IF(E13="(Delete Mica)",IF(ISBLANK(E15),"",E15),E13))</f>
        <v/>
      </c>
      <c r="Q18" s="296" t="str">
        <f t="shared" ref="Q18:Y18" si="21">IF(P19="",P18,IF(P18="",P19,IF(P18&gt;P19,P19,P18)))</f>
        <v/>
      </c>
      <c r="R18" s="296" t="str">
        <f t="shared" ref="R18:Z18" si="22">IF(Q18="",Q18,IF(Q17="",Q17,IF(Q17&gt;Q18,Q17,Q18)))</f>
        <v/>
      </c>
      <c r="S18" s="296" t="str">
        <f t="shared" si="21"/>
        <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24" t="s">
        <v>20058</v>
      </c>
      <c r="E19" s="425"/>
      <c r="F19" s="425"/>
      <c r="G19" s="425"/>
      <c r="H19" s="425"/>
      <c r="I19" s="425"/>
      <c r="J19" s="426"/>
      <c r="K19" s="29"/>
      <c r="L19" s="104"/>
      <c r="P19" s="295" t="str">
        <f>IF(ISBLANK(G13),"",IF(G13="(Delete Nickel)",IF(ISBLANK(G15),"",G15),G13))</f>
        <v/>
      </c>
      <c r="Q19" s="296" t="str">
        <f t="shared" ref="Q19:Y19" si="23">IF(P19="",P19,IF(P18="",P18,IF(P18&gt;P19,P18,P19)))</f>
        <v/>
      </c>
      <c r="R19" s="296" t="str">
        <f t="shared" ref="R19:Z19" si="24">IF(Q20="",Q19,IF(Q19="",Q20,IF(Q19&gt;Q20,Q20,Q19)))</f>
        <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20059</v>
      </c>
      <c r="E20" s="433"/>
      <c r="F20" s="433"/>
      <c r="G20" s="433"/>
      <c r="H20" s="433"/>
      <c r="I20" s="433"/>
      <c r="J20" s="434"/>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24" t="s">
        <v>20060</v>
      </c>
      <c r="E21" s="425"/>
      <c r="F21" s="425"/>
      <c r="G21" s="425"/>
      <c r="H21" s="425"/>
      <c r="I21" s="425"/>
      <c r="J21" s="426"/>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24" t="s">
        <v>20061</v>
      </c>
      <c r="E22" s="425"/>
      <c r="F22" s="425"/>
      <c r="G22" s="425"/>
      <c r="H22" s="425"/>
      <c r="I22" s="425"/>
      <c r="J22" s="426"/>
      <c r="K22" s="29"/>
      <c r="L22" s="98"/>
      <c r="Q22" s="2"/>
      <c r="R22" s="2"/>
      <c r="S22" s="2"/>
      <c r="T22" s="2"/>
      <c r="U22" s="2"/>
      <c r="V22" s="2"/>
      <c r="W22" s="2"/>
      <c r="X22" s="2"/>
      <c r="Y22" s="2"/>
      <c r="Z22" s="2"/>
      <c r="AA22" s="2">
        <f>10-COUNTIF(AA12:AA21,"")</f>
        <v>1</v>
      </c>
      <c r="AB22" s="2"/>
      <c r="AC22" s="2"/>
      <c r="AD22" s="2"/>
      <c r="AE22" s="2"/>
      <c r="AF22" s="2"/>
      <c r="AG22" s="2"/>
    </row>
    <row r="23" spans="1:33" ht="22.5">
      <c r="A23" s="31"/>
      <c r="B23" s="33" t="str">
        <f ca="1">OFFSET(L!$C$1,MATCH("Declaration"&amp;ADDRESS(ROW(),COLUMN(),4),L!$A:$A,0)-1,SL,,)</f>
        <v>Title - Authorizer:</v>
      </c>
      <c r="C23" s="67"/>
      <c r="D23" s="424" t="s">
        <v>20062</v>
      </c>
      <c r="E23" s="425"/>
      <c r="F23" s="425"/>
      <c r="G23" s="425"/>
      <c r="H23" s="425"/>
      <c r="I23" s="425"/>
      <c r="J23" s="426"/>
      <c r="K23" s="29"/>
      <c r="L23" s="98"/>
      <c r="P23" s="2"/>
      <c r="Q23" s="2"/>
      <c r="R23" s="2"/>
      <c r="S23" s="2"/>
      <c r="T23" s="2"/>
      <c r="U23" s="2"/>
      <c r="V23" s="2"/>
      <c r="W23" s="2"/>
      <c r="X23" s="2"/>
      <c r="Y23" s="2"/>
      <c r="Z23" s="2"/>
      <c r="AA23" s="2">
        <f>IF(AA22=0,0.1,AA22)</f>
        <v>1</v>
      </c>
      <c r="AB23" s="2"/>
      <c r="AC23" s="2"/>
      <c r="AD23" s="2"/>
      <c r="AE23" s="2"/>
      <c r="AF23" s="2"/>
      <c r="AG23" s="2"/>
    </row>
    <row r="24" spans="1:33" ht="22.5">
      <c r="A24" s="31"/>
      <c r="B24" s="33" t="str">
        <f ca="1">OFFSET(L!$C$1,MATCH("Declaration"&amp;ADDRESS(ROW(),COLUMN(),4),L!$A:$A,0)-1,SL,,)</f>
        <v>Email - Authorizer (*):</v>
      </c>
      <c r="C24" s="67"/>
      <c r="D24" s="432" t="s">
        <v>20063</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24" t="s">
        <v>20064</v>
      </c>
      <c r="E25" s="425"/>
      <c r="F25" s="425"/>
      <c r="G25" s="425"/>
      <c r="H25" s="425"/>
      <c r="I25" s="425"/>
      <c r="J25" s="426"/>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5">
        <v>45778</v>
      </c>
      <c r="E26" s="436"/>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30"/>
      <c r="E27" s="430"/>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31" t="str">
        <f ca="1">OFFSET(L!$C$1,MATCH("Declaration"&amp;ADDRESS(ROW(),COLUMN(),4),L!$A:$A,0)-1,SL,,)</f>
        <v>Answer the following questions 1 - 7 based on the declaration scope indicated above</v>
      </c>
      <c r="C28" s="431"/>
      <c r="D28" s="431"/>
      <c r="E28" s="431"/>
      <c r="F28" s="431"/>
      <c r="G28" s="431"/>
      <c r="H28" s="431"/>
      <c r="I28" s="431"/>
      <c r="J28" s="431"/>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2" t="str">
        <f ca="1">OFFSET(L!$C$1,MATCH("Declaration"&amp;ADDRESS(ROW(),COLUMN(),4),L!$A:$A,0)-1,SL,,)</f>
        <v>Answer</v>
      </c>
      <c r="E29" s="412"/>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03" t="s">
        <v>20051</v>
      </c>
      <c r="E30" s="404"/>
      <c r="F30" s="8"/>
      <c r="G30" s="405"/>
      <c r="H30" s="406"/>
      <c r="I30" s="406"/>
      <c r="J30" s="407"/>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9" t="str">
        <f t="shared" si="32"/>
        <v/>
      </c>
      <c r="C31" s="28"/>
      <c r="D31" s="403"/>
      <c r="E31" s="404"/>
      <c r="F31" s="8"/>
      <c r="G31" s="405"/>
      <c r="H31" s="406"/>
      <c r="I31" s="406"/>
      <c r="J31" s="407"/>
      <c r="K31" s="29"/>
      <c r="L31" s="105"/>
      <c r="O31" s="38" t="str">
        <f t="shared" ref="O31:O39" si="33">IF(B31="","","(*)")</f>
        <v/>
      </c>
      <c r="P31" s="38" t="str">
        <f t="shared" ref="P31:P39" si="34">IF(D31="Yes","(*)","")</f>
        <v/>
      </c>
      <c r="Q31" s="38" t="str">
        <f t="shared" ref="Q31:Q39" si="35">IF(D43="Yes","(*)","")</f>
        <v/>
      </c>
      <c r="R31" s="2"/>
      <c r="S31" s="2"/>
      <c r="T31" s="2"/>
      <c r="U31" s="2"/>
      <c r="V31" s="2"/>
      <c r="W31" s="2"/>
      <c r="X31" s="2"/>
      <c r="Y31" s="2"/>
      <c r="Z31" s="2"/>
      <c r="AA31" s="2"/>
      <c r="AB31" s="2"/>
      <c r="AC31" s="2"/>
      <c r="AD31" s="2"/>
      <c r="AE31" s="2"/>
      <c r="AF31" s="2"/>
      <c r="AG31" s="2"/>
    </row>
    <row r="32" spans="1:33" ht="22.5">
      <c r="A32" s="34"/>
      <c r="B32" s="299" t="str">
        <f t="shared" si="32"/>
        <v/>
      </c>
      <c r="C32" s="28"/>
      <c r="D32" s="403"/>
      <c r="E32" s="404"/>
      <c r="F32" s="8"/>
      <c r="G32" s="405"/>
      <c r="H32" s="406"/>
      <c r="I32" s="406"/>
      <c r="J32" s="407"/>
      <c r="K32" s="29"/>
      <c r="L32" s="105"/>
      <c r="O32" s="38" t="str">
        <f t="shared" si="33"/>
        <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
      </c>
      <c r="C33" s="28"/>
      <c r="D33" s="403"/>
      <c r="E33" s="404"/>
      <c r="F33" s="8"/>
      <c r="G33" s="405"/>
      <c r="H33" s="406"/>
      <c r="I33" s="406"/>
      <c r="J33" s="407"/>
      <c r="K33" s="29"/>
      <c r="L33" s="105"/>
      <c r="O33" s="38" t="str">
        <f t="shared" si="33"/>
        <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
      </c>
      <c r="C34" s="28"/>
      <c r="D34" s="403"/>
      <c r="E34" s="404"/>
      <c r="F34" s="8"/>
      <c r="G34" s="405"/>
      <c r="H34" s="406"/>
      <c r="I34" s="406"/>
      <c r="J34" s="407"/>
      <c r="K34" s="29"/>
      <c r="L34" s="105"/>
      <c r="O34" s="38" t="str">
        <f t="shared" si="33"/>
        <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
      </c>
      <c r="C35" s="28"/>
      <c r="D35" s="403"/>
      <c r="E35" s="404"/>
      <c r="F35" s="8"/>
      <c r="G35" s="405"/>
      <c r="H35" s="406"/>
      <c r="I35" s="406"/>
      <c r="J35" s="407"/>
      <c r="K35" s="29"/>
      <c r="L35" s="105"/>
      <c r="O35" s="38" t="str">
        <f t="shared" si="33"/>
        <v/>
      </c>
      <c r="P35" s="38" t="str">
        <f t="shared" si="34"/>
        <v/>
      </c>
      <c r="Q35" s="38" t="str">
        <f t="shared" si="35"/>
        <v/>
      </c>
      <c r="R35" s="2"/>
      <c r="S35" s="2"/>
      <c r="T35" s="2"/>
      <c r="U35" s="2"/>
      <c r="V35" s="2"/>
      <c r="W35" s="2"/>
      <c r="X35" s="2"/>
      <c r="Y35" s="2"/>
      <c r="Z35" s="2"/>
      <c r="AA35" s="2"/>
      <c r="AB35" s="2"/>
      <c r="AC35" s="2"/>
      <c r="AD35" s="2"/>
      <c r="AE35" s="2"/>
      <c r="AF35" s="2"/>
      <c r="AG35" s="2"/>
    </row>
    <row r="36" spans="1:33" ht="22.5" hidden="1">
      <c r="A36" s="34"/>
      <c r="B36" s="299" t="str">
        <f t="shared" si="32"/>
        <v/>
      </c>
      <c r="C36" s="28"/>
      <c r="D36" s="403"/>
      <c r="E36" s="404"/>
      <c r="F36" s="8"/>
      <c r="G36" s="405"/>
      <c r="H36" s="406"/>
      <c r="I36" s="406"/>
      <c r="J36" s="407"/>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03"/>
      <c r="E37" s="404"/>
      <c r="F37" s="8"/>
      <c r="G37" s="405"/>
      <c r="H37" s="406"/>
      <c r="I37" s="406"/>
      <c r="J37" s="407"/>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03"/>
      <c r="E38" s="404"/>
      <c r="F38" s="8"/>
      <c r="G38" s="405"/>
      <c r="H38" s="406"/>
      <c r="I38" s="406"/>
      <c r="J38" s="407"/>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03"/>
      <c r="E39" s="404"/>
      <c r="F39" s="8"/>
      <c r="G39" s="405"/>
      <c r="H39" s="406"/>
      <c r="I39" s="406"/>
      <c r="J39" s="407"/>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19" t="str">
        <f ca="1">D29</f>
        <v>Answer</v>
      </c>
      <c r="E41" s="419"/>
      <c r="F41" s="14"/>
      <c r="G41" s="37" t="str">
        <f ca="1">G29</f>
        <v>Comments</v>
      </c>
      <c r="H41" s="37"/>
      <c r="I41" s="37"/>
      <c r="J41" s="73"/>
      <c r="K41" s="29"/>
      <c r="L41" s="99" t="s">
        <v>15</v>
      </c>
      <c r="P41" s="301">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03" t="s">
        <v>25</v>
      </c>
      <c r="E42" s="404"/>
      <c r="F42" s="8"/>
      <c r="G42" s="405"/>
      <c r="H42" s="406"/>
      <c r="I42" s="406"/>
      <c r="J42" s="407"/>
      <c r="K42" s="29"/>
      <c r="L42" s="105"/>
      <c r="P42" s="301" t="str">
        <f>IF(OR(D30="No",D30="Unknown",D30="Not declaring"),"",O30)</f>
        <v>(*)</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
      </c>
      <c r="C43" s="28"/>
      <c r="D43" s="403"/>
      <c r="E43" s="404"/>
      <c r="F43" s="8"/>
      <c r="G43" s="405"/>
      <c r="H43" s="406"/>
      <c r="I43" s="406"/>
      <c r="J43" s="407"/>
      <c r="K43" s="29"/>
      <c r="L43" s="105"/>
      <c r="P43" s="301" t="str">
        <f t="shared" ref="P43:P51" si="45">IF(OR(D31="No",D31="Unknown",D31="Not declaring"),"",O31)</f>
        <v/>
      </c>
      <c r="R43" s="2"/>
      <c r="S43" s="302" t="str">
        <f t="shared" ref="S43:S51" si="46">IF(COUNTIF(D43,"Yes"),AA13,"")</f>
        <v/>
      </c>
      <c r="T43" s="303" t="str">
        <f>IF(S43="",S43,IF(S42="",S42,IF(S42&gt;S43,S42,S43)))</f>
        <v/>
      </c>
      <c r="U43" s="303" t="str">
        <f t="shared" ref="U43" si="47">IF(T44="",T43,IF(T43="",T44,IF(T43&gt;T44,T44,T43)))</f>
        <v/>
      </c>
      <c r="V43" s="303" t="str">
        <f t="shared" ref="V43" si="48">IF(U43="",U43,IF(U42="",U42,IF(U42&gt;U43,U42,U43)))</f>
        <v/>
      </c>
      <c r="W43" s="303" t="str">
        <f t="shared" ref="W43" si="49">IF(V44="",V43,IF(V43="",V44,IF(V43&gt;V44,V44,V43)))</f>
        <v/>
      </c>
      <c r="X43" s="303" t="str">
        <f t="shared" ref="X43" si="50">IF(W43="",W43,IF(W42="",W42,IF(W42&gt;W43,W42,W43)))</f>
        <v/>
      </c>
      <c r="Y43" s="303" t="str">
        <f t="shared" ref="Y43" si="51">IF(X44="",X43,IF(X43="",X44,IF(X43&gt;X44,X44,X43)))</f>
        <v/>
      </c>
      <c r="Z43" s="303" t="str">
        <f t="shared" ref="Z43" si="52">IF(Y43="",Y43,IF(Y42="",Y42,IF(Y42&gt;Y43,Y42,Y43)))</f>
        <v/>
      </c>
      <c r="AA43" s="303" t="str">
        <f t="shared" ref="AA43" si="53">IF(Z44="",Z43,IF(Z43="",Z44,IF(Z43&gt;Z44,Z44,Z43)))</f>
        <v/>
      </c>
      <c r="AB43" s="303" t="str">
        <f t="shared" ref="AB43" si="54">IF(AA43="",AA43,IF(AA42="",AA42,IF(AA42&gt;AA43,AA42,AA43)))</f>
        <v/>
      </c>
      <c r="AC43" s="303" t="str">
        <f t="shared" ref="AC43" si="55">IF(AB44="",AB43,IF(AB43="",AB44,IF(AB43&gt;AB44,AB44,AB43)))</f>
        <v/>
      </c>
      <c r="AD43" s="2"/>
      <c r="AE43" s="2"/>
      <c r="AF43" s="2"/>
      <c r="AG43" s="2"/>
    </row>
    <row r="44" spans="1:33" ht="22.5">
      <c r="A44" s="34"/>
      <c r="B44" s="300" t="str">
        <f t="shared" si="36"/>
        <v/>
      </c>
      <c r="C44" s="28"/>
      <c r="D44" s="403"/>
      <c r="E44" s="404"/>
      <c r="F44" s="8"/>
      <c r="G44" s="405"/>
      <c r="H44" s="406"/>
      <c r="I44" s="406"/>
      <c r="J44" s="407"/>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
      </c>
      <c r="W44" s="303" t="str">
        <f t="shared" ref="W44" si="59">IF(V44="",V44,IF(V43="",V43,IF(V43&gt;V44,V43,V44)))</f>
        <v/>
      </c>
      <c r="X44" s="303" t="str">
        <f t="shared" ref="X44" si="60">IF(W45="",W44,IF(W44="",W45,IF(W44&gt;W45,W45,W44)))</f>
        <v/>
      </c>
      <c r="Y44" s="303" t="str">
        <f t="shared" ref="Y44" si="61">IF(X44="",X44,IF(X43="",X43,IF(X43&gt;X44,X43,X44)))</f>
        <v/>
      </c>
      <c r="Z44" s="303" t="str">
        <f t="shared" ref="Z44" si="62">IF(Y45="",Y44,IF(Y44="",Y45,IF(Y44&gt;Y45,Y45,Y44)))</f>
        <v/>
      </c>
      <c r="AA44" s="303" t="str">
        <f t="shared" ref="AA44" si="63">IF(Z44="",Z44,IF(Z43="",Z43,IF(Z43&gt;Z44,Z43,Z44)))</f>
        <v/>
      </c>
      <c r="AB44" s="303" t="str">
        <f t="shared" ref="AB44" si="64">IF(AA45="",AA44,IF(AA44="",AA45,IF(AA44&gt;AA45,AA45,AA44)))</f>
        <v/>
      </c>
      <c r="AC44" s="303" t="str">
        <f t="shared" ref="AC44" si="65">IF(AB44="",AB44,IF(AB43="",AB43,IF(AB43&gt;AB44,AB43,AB44)))</f>
        <v/>
      </c>
      <c r="AD44" s="2"/>
      <c r="AE44" s="2"/>
      <c r="AF44" s="2"/>
      <c r="AG44" s="2"/>
    </row>
    <row r="45" spans="1:33" ht="22.5">
      <c r="A45" s="34"/>
      <c r="B45" s="300" t="str">
        <f t="shared" si="36"/>
        <v/>
      </c>
      <c r="C45" s="28"/>
      <c r="D45" s="403"/>
      <c r="E45" s="404"/>
      <c r="F45" s="8"/>
      <c r="G45" s="405"/>
      <c r="H45" s="406"/>
      <c r="I45" s="406"/>
      <c r="J45" s="407"/>
      <c r="K45" s="29"/>
      <c r="L45" s="105"/>
      <c r="P45" s="301" t="str">
        <f t="shared" si="45"/>
        <v/>
      </c>
      <c r="R45" s="2"/>
      <c r="S45" s="302" t="str">
        <f t="shared" si="46"/>
        <v/>
      </c>
      <c r="T45" s="303" t="str">
        <f t="shared" ref="T45" si="66">IF(S45="",S45,IF(S44="",S44,IF(S44&gt;S45,S44,S45)))</f>
        <v/>
      </c>
      <c r="U45" s="303" t="str">
        <f t="shared" ref="U45" si="67">IF(T46="",T45,IF(T45="",T46,IF(T45&gt;T46,T46,T45)))</f>
        <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
      </c>
      <c r="C46" s="28"/>
      <c r="D46" s="403"/>
      <c r="E46" s="404"/>
      <c r="F46" s="8"/>
      <c r="G46" s="405"/>
      <c r="H46" s="406"/>
      <c r="I46" s="406"/>
      <c r="J46" s="407"/>
      <c r="K46" s="29"/>
      <c r="L46" s="105"/>
      <c r="P46" s="301" t="str">
        <f t="shared" si="45"/>
        <v/>
      </c>
      <c r="R46" s="2"/>
      <c r="S46" s="302" t="str">
        <f t="shared" si="46"/>
        <v/>
      </c>
      <c r="T46" s="303" t="str">
        <f t="shared" ref="T46" si="76">IF(S47="",S46,IF(S46="",S47,IF(S46&gt;S47,S47,S46)))</f>
        <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
      </c>
      <c r="C47" s="28"/>
      <c r="D47" s="403"/>
      <c r="E47" s="404"/>
      <c r="F47" s="8"/>
      <c r="G47" s="405"/>
      <c r="H47" s="406"/>
      <c r="I47" s="406"/>
      <c r="J47" s="407"/>
      <c r="K47" s="29"/>
      <c r="L47" s="105"/>
      <c r="P47" s="301" t="str">
        <f t="shared" si="45"/>
        <v/>
      </c>
      <c r="R47" s="2"/>
      <c r="S47" s="302" t="str">
        <f t="shared" si="46"/>
        <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03"/>
      <c r="E48" s="404"/>
      <c r="F48" s="8"/>
      <c r="G48" s="405"/>
      <c r="H48" s="406"/>
      <c r="I48" s="406"/>
      <c r="J48" s="407"/>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03"/>
      <c r="E49" s="404"/>
      <c r="F49" s="8"/>
      <c r="G49" s="405"/>
      <c r="H49" s="406"/>
      <c r="I49" s="406"/>
      <c r="J49" s="407"/>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03"/>
      <c r="E50" s="404"/>
      <c r="F50" s="8"/>
      <c r="G50" s="405"/>
      <c r="H50" s="406"/>
      <c r="I50" s="406"/>
      <c r="J50" s="407"/>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03"/>
      <c r="E51" s="404"/>
      <c r="F51" s="8"/>
      <c r="G51" s="405"/>
      <c r="H51" s="406"/>
      <c r="I51" s="406"/>
      <c r="J51" s="407"/>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8"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19" t="str">
        <f ca="1">D29</f>
        <v>Answer</v>
      </c>
      <c r="E53" s="419"/>
      <c r="F53" s="14"/>
      <c r="G53" s="37" t="str">
        <f ca="1">G29</f>
        <v>Comments</v>
      </c>
      <c r="H53" s="423"/>
      <c r="I53" s="423"/>
      <c r="J53" s="423"/>
      <c r="K53" s="29"/>
      <c r="L53" s="99"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03" t="s">
        <v>22</v>
      </c>
      <c r="E54" s="404"/>
      <c r="F54" s="40"/>
      <c r="G54" s="405"/>
      <c r="H54" s="406"/>
      <c r="I54" s="406"/>
      <c r="J54" s="407"/>
      <c r="K54" s="29"/>
      <c r="L54" s="105"/>
      <c r="P54" s="301"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300" t="str">
        <f>IF(ISERROR(AA$13),"",AA$13&amp;"")&amp;P$55</f>
        <v/>
      </c>
      <c r="C55" s="6"/>
      <c r="D55" s="403"/>
      <c r="E55" s="404"/>
      <c r="F55" s="40"/>
      <c r="G55" s="405"/>
      <c r="H55" s="406"/>
      <c r="I55" s="406"/>
      <c r="J55" s="407"/>
      <c r="K55" s="29"/>
      <c r="L55" s="105"/>
      <c r="P55" s="301" t="str">
        <f t="shared" ref="P55:P63" si="135">IF(OR(D31="No",D31="Unknown",D31="Not declaring",D43="No",D43="Unknown"),"",O31)</f>
        <v/>
      </c>
      <c r="Q55" s="2"/>
      <c r="R55" s="2"/>
      <c r="S55" s="2"/>
      <c r="T55" s="2"/>
      <c r="U55" s="2"/>
      <c r="V55" s="2"/>
      <c r="W55" s="2"/>
      <c r="X55" s="2"/>
      <c r="Y55" s="2">
        <v>39</v>
      </c>
      <c r="Z55" s="2"/>
      <c r="AA55" s="2"/>
      <c r="AB55" s="2"/>
      <c r="AC55" s="2"/>
      <c r="AD55" s="2"/>
      <c r="AE55" s="2"/>
      <c r="AF55" s="2"/>
    </row>
    <row r="56" spans="1:33" ht="21.95" customHeight="1">
      <c r="A56" s="34"/>
      <c r="B56" s="300" t="str">
        <f>IF(ISERROR(AA$14),"",AA$14&amp;"")&amp;P$56</f>
        <v/>
      </c>
      <c r="C56" s="6"/>
      <c r="D56" s="403"/>
      <c r="E56" s="404"/>
      <c r="F56" s="40"/>
      <c r="G56" s="405"/>
      <c r="H56" s="406"/>
      <c r="I56" s="406"/>
      <c r="J56" s="407"/>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
      </c>
      <c r="C57" s="6"/>
      <c r="D57" s="403"/>
      <c r="E57" s="404"/>
      <c r="F57" s="40"/>
      <c r="G57" s="405"/>
      <c r="H57" s="406"/>
      <c r="I57" s="406"/>
      <c r="J57" s="407"/>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
      </c>
      <c r="C58" s="6"/>
      <c r="D58" s="403"/>
      <c r="E58" s="404"/>
      <c r="F58" s="40"/>
      <c r="G58" s="405"/>
      <c r="H58" s="406"/>
      <c r="I58" s="406"/>
      <c r="J58" s="407"/>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
      </c>
      <c r="C59" s="6"/>
      <c r="D59" s="403"/>
      <c r="E59" s="404"/>
      <c r="F59" s="40"/>
      <c r="G59" s="405"/>
      <c r="H59" s="406"/>
      <c r="I59" s="406"/>
      <c r="J59" s="407"/>
      <c r="K59" s="29"/>
      <c r="L59" s="105"/>
      <c r="P59" s="301" t="str">
        <f t="shared" si="135"/>
        <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03"/>
      <c r="E60" s="404"/>
      <c r="F60" s="40"/>
      <c r="G60" s="405"/>
      <c r="H60" s="406"/>
      <c r="I60" s="406"/>
      <c r="J60" s="407"/>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03"/>
      <c r="E61" s="404"/>
      <c r="F61" s="40"/>
      <c r="G61" s="405"/>
      <c r="H61" s="406"/>
      <c r="I61" s="406"/>
      <c r="J61" s="407"/>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03"/>
      <c r="E62" s="404"/>
      <c r="F62" s="40"/>
      <c r="G62" s="405"/>
      <c r="H62" s="406"/>
      <c r="I62" s="406"/>
      <c r="J62" s="407"/>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03"/>
      <c r="E63" s="404"/>
      <c r="F63" s="40"/>
      <c r="G63" s="405"/>
      <c r="H63" s="406"/>
      <c r="I63" s="406"/>
      <c r="J63" s="407"/>
      <c r="K63" s="29"/>
      <c r="L63" s="105"/>
      <c r="P63" s="301" t="str">
        <f t="shared" si="135"/>
        <v/>
      </c>
      <c r="Q63" s="2"/>
      <c r="R63" s="2"/>
      <c r="S63" s="2"/>
      <c r="T63" s="2"/>
      <c r="U63" s="2"/>
      <c r="V63" s="2"/>
      <c r="W63" s="2"/>
      <c r="X63" s="2"/>
      <c r="Y63" s="2">
        <v>39</v>
      </c>
      <c r="Z63" s="2"/>
      <c r="AA63" s="2"/>
      <c r="AB63" s="2"/>
      <c r="AC63" s="2"/>
      <c r="AD63" s="2"/>
      <c r="AE63" s="2"/>
      <c r="AF63" s="2"/>
    </row>
    <row r="64" spans="1:33" ht="22.5" customHeight="1">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6.75" customHeight="1">
      <c r="A65" s="34"/>
      <c r="B65" s="37" t="str">
        <f ca="1">OFFSET(L!$C$1,MATCH("Declaration"&amp;ADDRESS(ROW(),COLUMN(),4),L!$A:$A,0)-1,SL,,)&amp;Q53</f>
        <v>4) Does 100 percent of the specified minaral/metal originate from recycled or scrap sources?(*)</v>
      </c>
      <c r="C65" s="6"/>
      <c r="D65" s="419" t="str">
        <f ca="1">D29</f>
        <v>Answer</v>
      </c>
      <c r="E65" s="41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03" t="s">
        <v>22</v>
      </c>
      <c r="E66" s="404"/>
      <c r="F66" s="40"/>
      <c r="G66" s="405"/>
      <c r="H66" s="406"/>
      <c r="I66" s="406"/>
      <c r="J66" s="407"/>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
      </c>
      <c r="C67" s="6"/>
      <c r="D67" s="403"/>
      <c r="E67" s="404"/>
      <c r="F67" s="40"/>
      <c r="G67" s="405"/>
      <c r="H67" s="406"/>
      <c r="I67" s="406"/>
      <c r="J67" s="407"/>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
      </c>
      <c r="C68" s="6"/>
      <c r="D68" s="403"/>
      <c r="E68" s="404"/>
      <c r="F68" s="40"/>
      <c r="G68" s="405"/>
      <c r="H68" s="406"/>
      <c r="I68" s="406"/>
      <c r="J68" s="407"/>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
      </c>
      <c r="C69" s="6"/>
      <c r="D69" s="403"/>
      <c r="E69" s="404"/>
      <c r="F69" s="40"/>
      <c r="G69" s="405"/>
      <c r="H69" s="406"/>
      <c r="I69" s="406"/>
      <c r="J69" s="407"/>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
      </c>
      <c r="C70" s="6"/>
      <c r="D70" s="403"/>
      <c r="E70" s="404"/>
      <c r="F70" s="40"/>
      <c r="G70" s="405"/>
      <c r="H70" s="406"/>
      <c r="I70" s="406"/>
      <c r="J70" s="407"/>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
      </c>
      <c r="C71" s="6"/>
      <c r="D71" s="403"/>
      <c r="E71" s="404"/>
      <c r="F71" s="40"/>
      <c r="G71" s="405"/>
      <c r="H71" s="406"/>
      <c r="I71" s="406"/>
      <c r="J71" s="407"/>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03"/>
      <c r="E72" s="404"/>
      <c r="F72" s="40"/>
      <c r="G72" s="405"/>
      <c r="H72" s="406"/>
      <c r="I72" s="406"/>
      <c r="J72" s="407"/>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03"/>
      <c r="E73" s="404"/>
      <c r="F73" s="40"/>
      <c r="G73" s="405"/>
      <c r="H73" s="406"/>
      <c r="I73" s="406"/>
      <c r="J73" s="407"/>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03"/>
      <c r="E74" s="404"/>
      <c r="F74" s="40"/>
      <c r="G74" s="405"/>
      <c r="H74" s="406"/>
      <c r="I74" s="406"/>
      <c r="J74" s="407"/>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03"/>
      <c r="E75" s="404"/>
      <c r="F75" s="40"/>
      <c r="G75" s="405"/>
      <c r="H75" s="406"/>
      <c r="I75" s="406"/>
      <c r="J75" s="407"/>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19" t="str">
        <f ca="1">D29</f>
        <v>Answer</v>
      </c>
      <c r="E77" s="41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03" t="s">
        <v>20052</v>
      </c>
      <c r="E78" s="404"/>
      <c r="F78" s="40"/>
      <c r="G78" s="405"/>
      <c r="H78" s="406"/>
      <c r="I78" s="406"/>
      <c r="J78" s="407"/>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
      </c>
      <c r="C79" s="28"/>
      <c r="D79" s="403"/>
      <c r="E79" s="404"/>
      <c r="F79" s="40"/>
      <c r="G79" s="405"/>
      <c r="H79" s="406"/>
      <c r="I79" s="406"/>
      <c r="J79" s="407"/>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
      </c>
      <c r="C80" s="28"/>
      <c r="D80" s="403"/>
      <c r="E80" s="404"/>
      <c r="F80" s="40"/>
      <c r="G80" s="405"/>
      <c r="H80" s="406"/>
      <c r="I80" s="406"/>
      <c r="J80" s="407"/>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
      </c>
      <c r="C81" s="28"/>
      <c r="D81" s="403"/>
      <c r="E81" s="404"/>
      <c r="F81" s="40"/>
      <c r="G81" s="405"/>
      <c r="H81" s="406"/>
      <c r="I81" s="406"/>
      <c r="J81" s="407"/>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
      </c>
      <c r="C82" s="28"/>
      <c r="D82" s="403"/>
      <c r="E82" s="404"/>
      <c r="F82" s="40"/>
      <c r="G82" s="405"/>
      <c r="H82" s="406"/>
      <c r="I82" s="406"/>
      <c r="J82" s="407"/>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
      </c>
      <c r="C83" s="28"/>
      <c r="D83" s="403"/>
      <c r="E83" s="404"/>
      <c r="F83" s="40"/>
      <c r="G83" s="405"/>
      <c r="H83" s="406"/>
      <c r="I83" s="406"/>
      <c r="J83" s="407"/>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03"/>
      <c r="E84" s="404"/>
      <c r="F84" s="40"/>
      <c r="G84" s="405"/>
      <c r="H84" s="406"/>
      <c r="I84" s="406"/>
      <c r="J84" s="407"/>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03"/>
      <c r="E85" s="404"/>
      <c r="F85" s="40"/>
      <c r="G85" s="405"/>
      <c r="H85" s="406"/>
      <c r="I85" s="406"/>
      <c r="J85" s="407"/>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03"/>
      <c r="E86" s="404"/>
      <c r="F86" s="40"/>
      <c r="G86" s="405"/>
      <c r="H86" s="406"/>
      <c r="I86" s="406"/>
      <c r="J86" s="407"/>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03"/>
      <c r="E87" s="404"/>
      <c r="F87" s="40"/>
      <c r="G87" s="405"/>
      <c r="H87" s="406"/>
      <c r="I87" s="406"/>
      <c r="J87" s="407"/>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19" t="str">
        <f ca="1">D29</f>
        <v>Answer</v>
      </c>
      <c r="E89" s="419"/>
      <c r="F89" s="14"/>
      <c r="G89" s="37" t="str">
        <f ca="1">G29</f>
        <v>Comments</v>
      </c>
      <c r="H89" s="420"/>
      <c r="I89" s="420"/>
      <c r="J89" s="420"/>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03" t="s">
        <v>25</v>
      </c>
      <c r="E90" s="404"/>
      <c r="F90" s="40"/>
      <c r="G90" s="405"/>
      <c r="H90" s="406"/>
      <c r="I90" s="406"/>
      <c r="J90" s="407"/>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
      </c>
      <c r="C91" s="6"/>
      <c r="D91" s="403"/>
      <c r="E91" s="404"/>
      <c r="F91" s="40"/>
      <c r="G91" s="405"/>
      <c r="H91" s="406"/>
      <c r="I91" s="406"/>
      <c r="J91" s="407"/>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
      </c>
      <c r="C92" s="6"/>
      <c r="D92" s="403"/>
      <c r="E92" s="404"/>
      <c r="F92" s="40"/>
      <c r="G92" s="405"/>
      <c r="H92" s="406"/>
      <c r="I92" s="406"/>
      <c r="J92" s="407"/>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
      </c>
      <c r="C93" s="6"/>
      <c r="D93" s="403"/>
      <c r="E93" s="404"/>
      <c r="F93" s="40"/>
      <c r="G93" s="405"/>
      <c r="H93" s="406"/>
      <c r="I93" s="406"/>
      <c r="J93" s="407"/>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
      </c>
      <c r="C94" s="6"/>
      <c r="D94" s="403"/>
      <c r="E94" s="404"/>
      <c r="F94" s="40"/>
      <c r="G94" s="405"/>
      <c r="H94" s="406"/>
      <c r="I94" s="406"/>
      <c r="J94" s="407"/>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
      </c>
      <c r="C95" s="6"/>
      <c r="D95" s="403"/>
      <c r="E95" s="404"/>
      <c r="F95" s="40"/>
      <c r="G95" s="405"/>
      <c r="H95" s="406"/>
      <c r="I95" s="406"/>
      <c r="J95" s="407"/>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03"/>
      <c r="E96" s="404"/>
      <c r="F96" s="40"/>
      <c r="G96" s="405"/>
      <c r="H96" s="406"/>
      <c r="I96" s="406"/>
      <c r="J96" s="407"/>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03"/>
      <c r="E97" s="404"/>
      <c r="F97" s="40"/>
      <c r="G97" s="405"/>
      <c r="H97" s="406"/>
      <c r="I97" s="406"/>
      <c r="J97" s="407"/>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03"/>
      <c r="E98" s="404"/>
      <c r="F98" s="40"/>
      <c r="G98" s="405"/>
      <c r="H98" s="406"/>
      <c r="I98" s="406"/>
      <c r="J98" s="407"/>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03"/>
      <c r="E99" s="404"/>
      <c r="F99" s="40"/>
      <c r="G99" s="405"/>
      <c r="H99" s="406"/>
      <c r="I99" s="406"/>
      <c r="J99" s="407"/>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19" t="str">
        <f ca="1">D29</f>
        <v>Answer</v>
      </c>
      <c r="E101" s="419"/>
      <c r="F101" s="14"/>
      <c r="G101" s="37" t="str">
        <f ca="1">G29</f>
        <v>Comments</v>
      </c>
      <c r="H101" s="420" t="str">
        <f>IF(Q115="(*)","Click here to enter smelter names","")</f>
        <v/>
      </c>
      <c r="I101" s="420"/>
      <c r="J101" s="420"/>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03" t="s">
        <v>25</v>
      </c>
      <c r="E102" s="404"/>
      <c r="F102" s="41"/>
      <c r="G102" s="405"/>
      <c r="H102" s="406"/>
      <c r="I102" s="406"/>
      <c r="J102" s="407"/>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
      </c>
      <c r="C103" s="28"/>
      <c r="D103" s="403"/>
      <c r="E103" s="404"/>
      <c r="F103" s="41"/>
      <c r="G103" s="405"/>
      <c r="H103" s="406"/>
      <c r="I103" s="406"/>
      <c r="J103" s="407"/>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
      </c>
      <c r="C104" s="28"/>
      <c r="D104" s="403"/>
      <c r="E104" s="404"/>
      <c r="F104" s="41"/>
      <c r="G104" s="405"/>
      <c r="H104" s="406"/>
      <c r="I104" s="406"/>
      <c r="J104" s="407"/>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
      </c>
      <c r="C105" s="28"/>
      <c r="D105" s="403"/>
      <c r="E105" s="404"/>
      <c r="F105" s="41"/>
      <c r="G105" s="405"/>
      <c r="H105" s="406"/>
      <c r="I105" s="406"/>
      <c r="J105" s="407"/>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
      </c>
      <c r="C106" s="28"/>
      <c r="D106" s="403"/>
      <c r="E106" s="404"/>
      <c r="F106" s="41"/>
      <c r="G106" s="405"/>
      <c r="H106" s="406"/>
      <c r="I106" s="406"/>
      <c r="J106" s="407"/>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
      </c>
      <c r="C107" s="28"/>
      <c r="D107" s="403"/>
      <c r="E107" s="404"/>
      <c r="F107" s="41"/>
      <c r="G107" s="405"/>
      <c r="H107" s="406"/>
      <c r="I107" s="406"/>
      <c r="J107" s="407"/>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03"/>
      <c r="E108" s="404"/>
      <c r="F108" s="41"/>
      <c r="G108" s="405"/>
      <c r="H108" s="406"/>
      <c r="I108" s="406"/>
      <c r="J108" s="407"/>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03"/>
      <c r="E109" s="404"/>
      <c r="F109" s="41"/>
      <c r="G109" s="405"/>
      <c r="H109" s="406"/>
      <c r="I109" s="406"/>
      <c r="J109" s="407"/>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03"/>
      <c r="E110" s="404"/>
      <c r="F110" s="41"/>
      <c r="G110" s="405"/>
      <c r="H110" s="406"/>
      <c r="I110" s="406"/>
      <c r="J110" s="407"/>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03"/>
      <c r="E111" s="404"/>
      <c r="F111" s="43"/>
      <c r="G111" s="405"/>
      <c r="H111" s="406"/>
      <c r="I111" s="406"/>
      <c r="J111" s="407"/>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18" t="str">
        <f ca="1">OFFSET(L!$C$1,MATCH("Declaration"&amp;ADDRESS(ROW(),COLUMN(),4),L!$A:$A,0)-1,SL,,)</f>
        <v>Answer the Following Questions at a Company Level</v>
      </c>
      <c r="C113" s="418"/>
      <c r="D113" s="418"/>
      <c r="E113" s="418"/>
      <c r="F113" s="418"/>
      <c r="G113" s="418"/>
      <c r="H113" s="418"/>
      <c r="I113" s="418"/>
      <c r="J113" s="41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12" t="str">
        <f ca="1">D29</f>
        <v>Answer</v>
      </c>
      <c r="E114" s="412"/>
      <c r="F114" s="46"/>
      <c r="G114" s="412" t="str">
        <f ca="1">G29</f>
        <v>Comments</v>
      </c>
      <c r="H114" s="412" t="e">
        <f>HLOOKUP(SL,LT,$O114,0)</f>
        <v>#NAME?</v>
      </c>
      <c r="I114" s="412"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03" t="s">
        <v>25</v>
      </c>
      <c r="E115" s="404"/>
      <c r="F115" s="50"/>
      <c r="G115" s="405"/>
      <c r="H115" s="406"/>
      <c r="I115" s="406"/>
      <c r="J115" s="407"/>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10"/>
      <c r="H116" s="410"/>
      <c r="I116" s="410"/>
      <c r="J116" s="410"/>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03" t="s">
        <v>25</v>
      </c>
      <c r="E117" s="404"/>
      <c r="F117" s="50"/>
      <c r="G117" s="413" t="s">
        <v>20056</v>
      </c>
      <c r="H117" s="414"/>
      <c r="I117" s="414"/>
      <c r="J117" s="415"/>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16"/>
      <c r="E119" s="416"/>
      <c r="F119" s="233"/>
      <c r="G119" s="417"/>
      <c r="H119" s="417"/>
      <c r="I119" s="417"/>
      <c r="J119" s="417"/>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03" t="s">
        <v>25</v>
      </c>
      <c r="E120" s="404"/>
      <c r="F120" s="8"/>
      <c r="G120" s="405"/>
      <c r="H120" s="406"/>
      <c r="I120" s="406"/>
      <c r="J120" s="407"/>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
      </c>
      <c r="C121" s="294"/>
      <c r="D121" s="403"/>
      <c r="E121" s="404"/>
      <c r="F121" s="8"/>
      <c r="G121" s="405"/>
      <c r="H121" s="406"/>
      <c r="I121" s="406"/>
      <c r="J121" s="407"/>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
      </c>
      <c r="C122" s="6"/>
      <c r="D122" s="403"/>
      <c r="E122" s="404"/>
      <c r="F122" s="8"/>
      <c r="G122" s="405"/>
      <c r="H122" s="406"/>
      <c r="I122" s="406"/>
      <c r="J122" s="407"/>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
      </c>
      <c r="C123" s="6"/>
      <c r="D123" s="403"/>
      <c r="E123" s="404"/>
      <c r="F123" s="8"/>
      <c r="G123" s="405"/>
      <c r="H123" s="406"/>
      <c r="I123" s="406"/>
      <c r="J123" s="407"/>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
      </c>
      <c r="C124" s="6"/>
      <c r="D124" s="403"/>
      <c r="E124" s="404"/>
      <c r="F124" s="8"/>
      <c r="G124" s="405"/>
      <c r="H124" s="406"/>
      <c r="I124" s="406"/>
      <c r="J124" s="407"/>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
      </c>
      <c r="C125" s="6"/>
      <c r="D125" s="403"/>
      <c r="E125" s="404"/>
      <c r="F125" s="8"/>
      <c r="G125" s="405"/>
      <c r="H125" s="406"/>
      <c r="I125" s="406"/>
      <c r="J125" s="407"/>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03"/>
      <c r="E126" s="404"/>
      <c r="F126" s="8"/>
      <c r="G126" s="405"/>
      <c r="H126" s="406"/>
      <c r="I126" s="406"/>
      <c r="J126" s="407"/>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03"/>
      <c r="E127" s="404"/>
      <c r="F127" s="8"/>
      <c r="G127" s="405"/>
      <c r="H127" s="406"/>
      <c r="I127" s="406"/>
      <c r="J127" s="407"/>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03"/>
      <c r="E128" s="404"/>
      <c r="F128" s="8"/>
      <c r="G128" s="405"/>
      <c r="H128" s="406"/>
      <c r="I128" s="406"/>
      <c r="J128" s="407"/>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03"/>
      <c r="E129" s="404"/>
      <c r="F129" s="8"/>
      <c r="G129" s="405"/>
      <c r="H129" s="406"/>
      <c r="I129" s="406"/>
      <c r="J129" s="407"/>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03" t="s">
        <v>25</v>
      </c>
      <c r="E131" s="404"/>
      <c r="F131" s="50"/>
      <c r="G131" s="405"/>
      <c r="H131" s="406"/>
      <c r="I131" s="406"/>
      <c r="J131" s="407"/>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08" t="s">
        <v>33</v>
      </c>
      <c r="E133" s="409"/>
      <c r="F133" s="50"/>
      <c r="G133" s="405" t="s">
        <v>20053</v>
      </c>
      <c r="H133" s="406"/>
      <c r="I133" s="406"/>
      <c r="J133" s="407"/>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10"/>
      <c r="H134" s="410"/>
      <c r="I134" s="410"/>
      <c r="J134" s="410"/>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03" t="s">
        <v>25</v>
      </c>
      <c r="E135" s="404"/>
      <c r="F135" s="50"/>
      <c r="G135" s="405"/>
      <c r="H135" s="406"/>
      <c r="I135" s="406"/>
      <c r="J135" s="407"/>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11"/>
      <c r="H136" s="411"/>
      <c r="I136" s="411"/>
      <c r="J136" s="411"/>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03" t="s">
        <v>25</v>
      </c>
      <c r="E137" s="404"/>
      <c r="F137" s="50"/>
      <c r="G137" s="405"/>
      <c r="H137" s="406"/>
      <c r="I137" s="406"/>
      <c r="J137" s="407"/>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00" t="str">
        <f>IF(OR($D$8="",$I$3=""),"","Click here to check required fields completion")</f>
        <v/>
      </c>
      <c r="C138" s="400"/>
      <c r="D138" s="400"/>
      <c r="E138" s="400"/>
      <c r="F138" s="400"/>
      <c r="G138" s="400"/>
      <c r="H138" s="400"/>
      <c r="I138" s="400"/>
      <c r="J138" s="400"/>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01" t="str">
        <f ca="1">OFFSET(L!$C$1,MATCH("General"&amp;"Cpy",L!$A:$A,0)-1,SL,,)</f>
        <v>© 2025 Responsible Minerals Initiative. All rights reserved.</v>
      </c>
      <c r="B139" s="402"/>
      <c r="C139" s="402"/>
      <c r="D139" s="402"/>
      <c r="E139" s="402"/>
      <c r="F139" s="402"/>
      <c r="G139" s="402"/>
      <c r="H139" s="402"/>
      <c r="I139" s="402"/>
      <c r="J139" s="402"/>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3">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A3D351EB-40B9-47D2-B10E-C77657A91738}"/>
    <hyperlink ref="D24" r:id="rId2" xr:uid="{64B6D135-3481-4C67-8AD2-793AE5B8281A}"/>
    <hyperlink ref="G117" r:id="rId3" xr:uid="{066F280C-396D-41BE-9C67-EDC82505EA4B}"/>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80" zoomScaleNormal="80" workbookViewId="0">
      <pane ySplit="3" topLeftCell="A28" activePane="bottomLeft" state="frozen"/>
      <selection activeCell="B24" sqref="B24:J24"/>
      <selection pane="bottomLeft" activeCell="O31" sqref="O31"/>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5.5">
      <c r="A28" s="155"/>
      <c r="B28" s="304" t="s">
        <v>40</v>
      </c>
      <c r="C28" s="152" t="s">
        <v>276</v>
      </c>
      <c r="D28" s="149"/>
      <c r="E28" s="149" t="str">
        <f ca="1">IF(ISERROR($V28),"",OFFSET('Smelter Look-up'!$D$4,$V28-4,0)&amp;"")</f>
        <v>BELGIUM</v>
      </c>
      <c r="F28" s="149" t="str">
        <f ca="1">IF(ISERROR($V28),"",OFFSET('Smelter Look-up'!$E$4,$V28-4,0))</f>
        <v>CID003228</v>
      </c>
      <c r="G28" s="149" t="str">
        <f ca="1">IF(C28=$X$4,"Enter smelter details",IF(ISERROR($V28),"",OFFSET('Smelter Look-up'!$F$4,$V28-4,0)))</f>
        <v>RMI</v>
      </c>
      <c r="H28" s="206">
        <f ca="1">IF(ISERROR($V28),"",OFFSET('Smelter Look-up'!$G$4,$V28-4,0))</f>
        <v>0</v>
      </c>
      <c r="I28" s="207" t="str">
        <f ca="1">IF(ISERROR($V28),"",OFFSET('Smelter Look-up'!$H$4,$V28-4,0))</f>
        <v>Olen</v>
      </c>
      <c r="J28" s="207" t="str">
        <f ca="1">IF(ISERROR($V28),"",OFFSET('Smelter Look-up'!$I$4,$V28-4,0))</f>
        <v>Antwerpen</v>
      </c>
      <c r="K28" s="150"/>
      <c r="L28" s="150"/>
      <c r="M28" s="150"/>
      <c r="N28" s="150"/>
      <c r="O28" s="150"/>
      <c r="P28" s="209"/>
      <c r="Q28" s="151"/>
      <c r="R28" s="149" t="str">
        <f ca="1">IF(ISERROR($V28),"",OFFSET('Smelter Look-up'!$C$4,$V28-4,0)&amp;"")</f>
        <v>Umicore Olen</v>
      </c>
      <c r="S28" s="155" t="str">
        <f t="shared" ca="1" si="3"/>
        <v>BE</v>
      </c>
      <c r="T28" s="155" t="str">
        <f ca="1">IF(B28="","",IF(ISERROR(MATCH($J28,SorP!$B$1:$B$6226,0)),"",INDIRECT("'SorP'!$A$"&amp;MATCH($S28&amp;$J28,SorP!C:C,0))))</f>
        <v>BE-VAN</v>
      </c>
      <c r="U28" s="168"/>
      <c r="V28" s="169">
        <f>IF(C28="",NA(),MATCH($B28&amp;$C28,'Smelter Look-up'!$J:$J,0))</f>
        <v>153</v>
      </c>
      <c r="X28" s="170">
        <f t="shared" ca="1" si="4"/>
        <v>0</v>
      </c>
      <c r="AB28" s="314" t="str">
        <f t="shared" si="5"/>
        <v>Cobalt</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Qualitek International, Inc.</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Manufacturer of tin-containing solder paste, bar and wire for electronics industry</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Dinesh Amin</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dinesh@qualitek.com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630-628-8083 ext 105</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Phodi Han</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phan@qualitek.com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
      </c>
      <c r="B18" s="79">
        <f>Declaration!D31</f>
        <v>0</v>
      </c>
      <c r="C18" s="79" t="str">
        <f t="shared" ca="1" si="3"/>
        <v>Complete</v>
      </c>
      <c r="D18" s="316" t="str">
        <f>IF(H18=1,"Click here to answer question 1 for specified mineral","")</f>
        <v/>
      </c>
      <c r="E18" s="16" t="s">
        <v>15</v>
      </c>
      <c r="F18" s="323">
        <f t="shared" ref="F18:F22" si="5">IF(A18="",0,1)</f>
        <v>0</v>
      </c>
      <c r="G18" s="62">
        <f t="shared" ref="G18:G22" si="6">IF(B18=0,1,0)</f>
        <v>1</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
      </c>
      <c r="B19" s="79">
        <f>Declaration!D32</f>
        <v>0</v>
      </c>
      <c r="C19" s="79" t="str">
        <f t="shared" ca="1" si="3"/>
        <v>Complete</v>
      </c>
      <c r="D19" s="316" t="str">
        <f t="shared" ref="D19:D22" si="8">IF(H19=1,"Click here to answer question 1 for specified mineral","")</f>
        <v/>
      </c>
      <c r="E19" s="16" t="s">
        <v>15</v>
      </c>
      <c r="F19" s="323">
        <f t="shared" si="5"/>
        <v>0</v>
      </c>
      <c r="G19" s="62">
        <f t="shared" si="6"/>
        <v>1</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
      </c>
      <c r="B20" s="79">
        <f>Declaration!D33</f>
        <v>0</v>
      </c>
      <c r="C20" s="79" t="str">
        <f t="shared" ca="1" si="3"/>
        <v>Complete</v>
      </c>
      <c r="D20" s="316" t="str">
        <f t="shared" si="8"/>
        <v/>
      </c>
      <c r="E20" s="16" t="s">
        <v>15</v>
      </c>
      <c r="F20" s="323">
        <f t="shared" si="5"/>
        <v>0</v>
      </c>
      <c r="G20" s="62">
        <f t="shared" si="6"/>
        <v>1</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
      </c>
      <c r="B21" s="79">
        <f>Declaration!D34</f>
        <v>0</v>
      </c>
      <c r="C21" s="79" t="str">
        <f t="shared" ca="1" si="3"/>
        <v>Complete</v>
      </c>
      <c r="D21" s="316" t="str">
        <f t="shared" si="8"/>
        <v/>
      </c>
      <c r="E21" s="16"/>
      <c r="F21" s="323">
        <f t="shared" si="5"/>
        <v>0</v>
      </c>
      <c r="G21" s="62">
        <f t="shared" si="6"/>
        <v>1</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
      </c>
      <c r="B22" s="79">
        <f>Declaration!D35</f>
        <v>0</v>
      </c>
      <c r="C22" s="79" t="str">
        <f t="shared" ca="1" si="3"/>
        <v>Complete</v>
      </c>
      <c r="D22" s="316" t="str">
        <f t="shared" si="8"/>
        <v/>
      </c>
      <c r="E22" s="16"/>
      <c r="F22" s="323">
        <f t="shared" si="5"/>
        <v>0</v>
      </c>
      <c r="G22" s="62">
        <f t="shared" si="6"/>
        <v>1</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
      </c>
      <c r="B29" s="79">
        <f>Declaration!D43</f>
        <v>0</v>
      </c>
      <c r="C29" s="136" t="str">
        <f t="shared" ca="1" si="9"/>
        <v>Complete</v>
      </c>
      <c r="D29" s="316" t="str">
        <f t="shared" ref="D29:D33" si="10">IF(H29=1,"Click here to answer question 2 for specified mineral","")</f>
        <v/>
      </c>
      <c r="E29" s="16" t="s">
        <v>15</v>
      </c>
      <c r="F29" s="84">
        <f t="shared" ref="F29:F33" si="11">IF(OR(A18="",B18="No",B18="Unknown",B18="Not declaring"),0,1)</f>
        <v>0</v>
      </c>
      <c r="G29" s="62">
        <f t="shared" ref="G29:G33" si="12">IF(B29=0,1,0)</f>
        <v>1</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
      </c>
      <c r="B33" s="79">
        <f>Declaration!D47</f>
        <v>0</v>
      </c>
      <c r="C33" s="136" t="str">
        <f t="shared" ca="1" si="9"/>
        <v>Complete</v>
      </c>
      <c r="D33" s="316" t="str">
        <f t="shared" si="10"/>
        <v/>
      </c>
      <c r="E33" s="16"/>
      <c r="F33" s="84">
        <f t="shared" si="11"/>
        <v>0</v>
      </c>
      <c r="G33" s="62">
        <f t="shared" si="12"/>
        <v>1</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8"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
      </c>
      <c r="B40" s="79">
        <f>Declaration!D55</f>
        <v>0</v>
      </c>
      <c r="C40" s="136" t="str">
        <f t="shared" ca="1" si="3"/>
        <v>Complete</v>
      </c>
      <c r="D40" s="318" t="str">
        <f t="shared" ref="D40:D44" si="16">IF(H40=1,"Click here to answer question 3 for Specified mineral","")</f>
        <v/>
      </c>
      <c r="E40" s="16" t="s">
        <v>15</v>
      </c>
      <c r="F40" s="84">
        <f t="shared" ref="F40:F44" si="17">IF(OR(A18="",B18="No",B18="Unknown",B18="Not declaring",B29="No",B29="Unknown"),0,1)</f>
        <v>0</v>
      </c>
      <c r="G40" s="62">
        <f t="shared" ref="G40:G44" si="18">IF(B40=0,1,0)</f>
        <v>1</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
      </c>
      <c r="B44" s="79">
        <f>Declaration!D59</f>
        <v>0</v>
      </c>
      <c r="C44" s="136" t="str">
        <f t="shared" ca="1" si="3"/>
        <v>Complete</v>
      </c>
      <c r="D44" s="318" t="str">
        <f t="shared" si="16"/>
        <v/>
      </c>
      <c r="E44" s="16"/>
      <c r="F44" s="84">
        <f t="shared" si="17"/>
        <v>0</v>
      </c>
      <c r="G44" s="62">
        <f t="shared" si="18"/>
        <v>1</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8"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
      </c>
      <c r="B51" s="79">
        <f>Declaration!D67</f>
        <v>0</v>
      </c>
      <c r="C51" s="136" t="str">
        <f t="shared" ref="C51:C59" ca="1" si="20">IF(H51=1,J51,I51)</f>
        <v>Complete</v>
      </c>
      <c r="D51" s="318" t="str">
        <f t="shared" ref="D51:D55" si="21">IF(H51=1,"Click here to answer question 4 for specified mineral","")</f>
        <v/>
      </c>
      <c r="E51" s="16"/>
      <c r="F51" s="84">
        <f t="shared" ref="F51:F55" si="22">F40</f>
        <v>0</v>
      </c>
      <c r="G51" s="62">
        <f t="shared" ref="G51:G55" si="23">IF(B51=0,1,0)</f>
        <v>1</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
      </c>
      <c r="B55" s="79">
        <f>Declaration!D71</f>
        <v>0</v>
      </c>
      <c r="C55" s="136" t="str">
        <f t="shared" ca="1" si="20"/>
        <v>Complete</v>
      </c>
      <c r="D55" s="318" t="str">
        <f t="shared" si="21"/>
        <v/>
      </c>
      <c r="E55" s="16"/>
      <c r="F55" s="84">
        <f t="shared" si="22"/>
        <v>0</v>
      </c>
      <c r="G55" s="62">
        <f t="shared" si="23"/>
        <v>1</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100%</v>
      </c>
      <c r="C61" s="136" t="str">
        <f t="shared" ca="1" si="3"/>
        <v>Complete</v>
      </c>
      <c r="D61" s="319"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
      </c>
      <c r="B62" s="79">
        <f>Declaration!D79</f>
        <v>0</v>
      </c>
      <c r="C62" s="136" t="str">
        <f t="shared" ca="1" si="3"/>
        <v>Complete</v>
      </c>
      <c r="D62" s="319" t="str">
        <f t="shared" ref="D62:D66" si="25">IF(H62=1,"Click here to answer question 5 for specified mineral","")</f>
        <v/>
      </c>
      <c r="E62" s="16" t="s">
        <v>18</v>
      </c>
      <c r="F62" s="84">
        <f t="shared" ref="F62:F66" si="26">F51</f>
        <v>0</v>
      </c>
      <c r="G62" s="62">
        <f t="shared" ref="G62:G66" si="27">IF(B62=0,1,0)</f>
        <v>1</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
      </c>
      <c r="B66" s="79">
        <f>Declaration!D83</f>
        <v>0</v>
      </c>
      <c r="C66" s="136" t="str">
        <f t="shared" ca="1" si="3"/>
        <v>Complete</v>
      </c>
      <c r="D66" s="319" t="str">
        <f t="shared" si="25"/>
        <v/>
      </c>
      <c r="E66" s="16"/>
      <c r="F66" s="84">
        <f t="shared" si="26"/>
        <v>0</v>
      </c>
      <c r="G66" s="62">
        <f t="shared" si="27"/>
        <v>1</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Yes</v>
      </c>
      <c r="C72" s="136" t="str">
        <f t="shared" ca="1" si="3"/>
        <v>Complete</v>
      </c>
      <c r="D72" s="319"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
      </c>
      <c r="B73" s="79">
        <f>Declaration!D91</f>
        <v>0</v>
      </c>
      <c r="C73" s="136" t="str">
        <f t="shared" ref="C73:C81" ca="1" si="31">IF(H73=1,J73,I73)</f>
        <v>Complete</v>
      </c>
      <c r="D73" s="319" t="str">
        <f t="shared" ref="D73:D77" si="32">IF(H73=1,"Click here to answer question 6 for specified mineral","")</f>
        <v/>
      </c>
      <c r="E73" s="16" t="s">
        <v>13</v>
      </c>
      <c r="F73" s="84">
        <f t="shared" ref="F73:F77" si="33">F62</f>
        <v>0</v>
      </c>
      <c r="G73" s="62">
        <f t="shared" ref="G73:G77" si="34">IF(B73=0,1,0)</f>
        <v>1</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
      </c>
      <c r="B77" s="79">
        <f>Declaration!D95</f>
        <v>0</v>
      </c>
      <c r="C77" s="136" t="str">
        <f t="shared" ca="1" si="31"/>
        <v>Complete</v>
      </c>
      <c r="D77" s="319" t="str">
        <f t="shared" si="32"/>
        <v/>
      </c>
      <c r="E77" s="16"/>
      <c r="F77" s="84">
        <f t="shared" si="33"/>
        <v>0</v>
      </c>
      <c r="G77" s="62">
        <f t="shared" si="34"/>
        <v>1</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9"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
      </c>
      <c r="B84" s="79">
        <f>Declaration!D103</f>
        <v>0</v>
      </c>
      <c r="C84" s="136" t="str">
        <f t="shared" ca="1" si="36"/>
        <v>Complete</v>
      </c>
      <c r="D84" s="319" t="str">
        <f t="shared" ref="D84:D88" si="39">IF(H84=1,"Click here to answer question 7 for specified mineral","")</f>
        <v/>
      </c>
      <c r="E84" s="16" t="s">
        <v>15</v>
      </c>
      <c r="F84" s="84">
        <f t="shared" ref="F84:F88" si="40">F73</f>
        <v>0</v>
      </c>
      <c r="G84" s="62">
        <f t="shared" ref="G84:G88" si="41">IF(B84=0,1,0)</f>
        <v>1</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
      </c>
      <c r="B88" s="79">
        <f>Declaration!D107</f>
        <v>0</v>
      </c>
      <c r="C88" s="136" t="str">
        <f t="shared" ca="1" si="36"/>
        <v>Complete</v>
      </c>
      <c r="D88" s="319" t="str">
        <f t="shared" si="39"/>
        <v/>
      </c>
      <c r="E88" s="16"/>
      <c r="F88" s="84">
        <f t="shared" si="40"/>
        <v>0</v>
      </c>
      <c r="G88" s="62">
        <f t="shared" si="41"/>
        <v>1</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www.qualitek.com</v>
      </c>
      <c r="C96" s="79" t="str">
        <f ca="1">IF(H96=1,J96,I96)</f>
        <v>Complete</v>
      </c>
      <c r="D96" s="322"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21"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
      </c>
      <c r="B99" s="79">
        <f>Declaration!D121</f>
        <v>0</v>
      </c>
      <c r="C99" s="136" t="str">
        <f t="shared" ca="1" si="44"/>
        <v>Complete</v>
      </c>
      <c r="D99" s="321" t="str">
        <f>IF(H99=1,"Click here to answer question (C)","")</f>
        <v/>
      </c>
      <c r="E99" s="16"/>
      <c r="F99" s="84">
        <f t="shared" ref="F99:F103" si="45">F40</f>
        <v>0</v>
      </c>
      <c r="G99" s="62">
        <f t="shared" si="14"/>
        <v>1</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
      </c>
      <c r="B103" s="79">
        <f>Declaration!D125</f>
        <v>0</v>
      </c>
      <c r="C103" s="136" t="str">
        <f t="shared" ca="1" si="44"/>
        <v>Complete</v>
      </c>
      <c r="D103" s="321" t="str">
        <f t="shared" si="46"/>
        <v/>
      </c>
      <c r="E103" s="16"/>
      <c r="F103" s="84">
        <f t="shared" si="45"/>
        <v>0</v>
      </c>
      <c r="G103" s="62">
        <f t="shared" si="47"/>
        <v>1</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1</v>
      </c>
      <c r="G114" s="62">
        <f>IF(AND(COUNTIF(SmelterIdetifiedForMetal,A114)&gt;0,COUNTIF('Smelter List'!AB$5:AB$2504,A114)&gt;0),0,1)</f>
        <v>0</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
      </c>
      <c r="B115" s="79"/>
      <c r="C115" s="136" t="str">
        <f t="shared" ca="1" si="49"/>
        <v>Complete</v>
      </c>
      <c r="D115" s="379" t="str">
        <f>IF(H115=0,"","Click here to provide smelter information")</f>
        <v/>
      </c>
      <c r="E115" s="16"/>
      <c r="F115" s="84">
        <f>F40</f>
        <v>0</v>
      </c>
      <c r="G115" s="62">
        <f>IF(AND(COUNTIF(SmelterIdetifiedForMetal,A115)&gt;0,COUNTIF('Smelter List'!AB$5:AB$2504,A115)&gt;0),0,1)</f>
        <v>0</v>
      </c>
      <c r="H115" s="63">
        <f>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0</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
      </c>
      <c r="B117" s="79"/>
      <c r="C117" s="136" t="str">
        <f t="shared" ca="1" si="49"/>
        <v>Complete</v>
      </c>
      <c r="D117" s="379" t="str">
        <f t="shared" si="51"/>
        <v/>
      </c>
      <c r="E117" s="16"/>
      <c r="F117" s="84">
        <f t="shared" si="52"/>
        <v>0</v>
      </c>
      <c r="G117" s="62">
        <f>IF(AND(COUNTIF(SmelterIdetifiedForMetal,A117)&gt;0,COUNTIF('Smelter List'!AB$5:AB$2504,A117)&gt;0),0,1)</f>
        <v>0</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
      </c>
      <c r="B118" s="79"/>
      <c r="C118" s="136" t="str">
        <f t="shared" ca="1" si="49"/>
        <v>Complete</v>
      </c>
      <c r="D118" s="379" t="str">
        <f t="shared" si="51"/>
        <v/>
      </c>
      <c r="E118" s="16"/>
      <c r="F118" s="84">
        <f t="shared" si="52"/>
        <v>0</v>
      </c>
      <c r="G118" s="62">
        <f>IF(AND(COUNTIF(SmelterIdetifiedForMetal,A118)&gt;0,COUNTIF('Smelter List'!AB$5:AB$2504,A118)&gt;0),0,1)</f>
        <v>0</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
      </c>
      <c r="B119" s="79"/>
      <c r="C119" s="136" t="str">
        <f t="shared" ca="1" si="49"/>
        <v>Complete</v>
      </c>
      <c r="D119" s="379" t="str">
        <f t="shared" si="51"/>
        <v/>
      </c>
      <c r="E119" s="16"/>
      <c r="F119" s="84">
        <f t="shared" si="52"/>
        <v>0</v>
      </c>
      <c r="G119" s="62">
        <f>IF(AND(COUNTIF(SmelterIdetifiedForMetal,A119)&gt;0,COUNTIF('Smelter List'!AB$5:AB$2504,A119)&gt;0),0,1)</f>
        <v>0</v>
      </c>
      <c r="H119" s="63">
        <f t="shared"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Tina Ratanavanich</cp:lastModifiedBy>
  <cp:revision/>
  <dcterms:created xsi:type="dcterms:W3CDTF">2010-06-21T21:00:23Z</dcterms:created>
  <dcterms:modified xsi:type="dcterms:W3CDTF">2025-05-07T14:46:14Z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